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https://d.docs.live.net/4159bd646db7c791/TEC MAE/Cursos/Seminario Investigacion I/Proyecto/Mi Finca en Numeros/Entrega Cap 4/"/>
    </mc:Choice>
  </mc:AlternateContent>
  <xr:revisionPtr revIDLastSave="243" documentId="11_C3436EAC69AE2F032A1708AA3FDF335BDED73098" xr6:coauthVersionLast="47" xr6:coauthVersionMax="47" xr10:uidLastSave="{77BF1B72-D932-465B-B495-A2FFB88B47B2}"/>
  <bookViews>
    <workbookView xWindow="-55580" yWindow="4360" windowWidth="42520" windowHeight="27460" firstSheet="1" activeTab="2" xr2:uid="{00000000-000D-0000-FFFF-FFFF00000000}"/>
  </bookViews>
  <sheets>
    <sheet name="DATOS DE MI FINCA" sheetId="1" r:id="rId1"/>
    <sheet name="INSTRUCCIONES" sheetId="2" r:id="rId2"/>
    <sheet name="FLUJO DE CAJA" sheetId="3" r:id="rId3"/>
    <sheet name="EJEMPLO DON CARLOS" sheetId="4" r:id="rId4"/>
    <sheet name="INTERPRETACION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D37" i="3"/>
  <c r="D38" i="3"/>
  <c r="C8" i="3"/>
  <c r="E19" i="3"/>
  <c r="D19" i="3"/>
  <c r="C19" i="3"/>
  <c r="C40" i="4"/>
  <c r="C19" i="4"/>
  <c r="C8" i="4"/>
  <c r="N40" i="3"/>
  <c r="F40" i="3"/>
  <c r="L37" i="3"/>
  <c r="K37" i="3"/>
  <c r="J37" i="3"/>
  <c r="I37" i="3"/>
  <c r="G37" i="3"/>
  <c r="H37" i="3"/>
  <c r="F37" i="3"/>
  <c r="I34" i="3"/>
  <c r="H34" i="3"/>
  <c r="G34" i="3"/>
  <c r="F34" i="3"/>
  <c r="E34" i="3"/>
  <c r="D34" i="3"/>
  <c r="E27" i="3"/>
  <c r="F27" i="3"/>
  <c r="D27" i="3"/>
  <c r="G27" i="3"/>
  <c r="H27" i="3"/>
  <c r="I27" i="3"/>
  <c r="J27" i="3"/>
  <c r="K27" i="3"/>
  <c r="L27" i="3"/>
  <c r="M27" i="3"/>
  <c r="N27" i="3"/>
  <c r="C27" i="3"/>
  <c r="C37" i="3" s="1"/>
  <c r="C38" i="3" s="1"/>
  <c r="C39" i="3" s="1"/>
  <c r="D39" i="3" s="1"/>
  <c r="E39" i="3" s="1"/>
  <c r="G8" i="3"/>
  <c r="F8" i="3"/>
  <c r="E8" i="3"/>
  <c r="C12" i="1"/>
  <c r="N34" i="4"/>
  <c r="M34" i="4"/>
  <c r="L34" i="4"/>
  <c r="K34" i="4"/>
  <c r="J34" i="4"/>
  <c r="I34" i="4"/>
  <c r="H34" i="4"/>
  <c r="G34" i="4"/>
  <c r="F34" i="4"/>
  <c r="E34" i="4"/>
  <c r="D34" i="4"/>
  <c r="C34" i="4"/>
  <c r="O34" i="4" s="1"/>
  <c r="P34" i="4" s="1"/>
  <c r="O33" i="4"/>
  <c r="P33" i="4" s="1"/>
  <c r="O32" i="4"/>
  <c r="P32" i="4" s="1"/>
  <c r="O31" i="4"/>
  <c r="P31" i="4" s="1"/>
  <c r="O30" i="4"/>
  <c r="P30" i="4" s="1"/>
  <c r="N27" i="4"/>
  <c r="M27" i="4"/>
  <c r="L27" i="4"/>
  <c r="K27" i="4"/>
  <c r="J27" i="4"/>
  <c r="I27" i="4"/>
  <c r="H27" i="4"/>
  <c r="G27" i="4"/>
  <c r="F27" i="4"/>
  <c r="E27" i="4"/>
  <c r="D27" i="4"/>
  <c r="C27" i="4"/>
  <c r="O27" i="4" s="1"/>
  <c r="P27" i="4" s="1"/>
  <c r="O26" i="4"/>
  <c r="P26" i="4" s="1"/>
  <c r="O25" i="4"/>
  <c r="P25" i="4" s="1"/>
  <c r="O24" i="4"/>
  <c r="P24" i="4" s="1"/>
  <c r="O23" i="4"/>
  <c r="P23" i="4" s="1"/>
  <c r="O22" i="4"/>
  <c r="P22" i="4" s="1"/>
  <c r="N19" i="4"/>
  <c r="N37" i="4" s="1"/>
  <c r="M19" i="4"/>
  <c r="M37" i="4" s="1"/>
  <c r="L19" i="4"/>
  <c r="L37" i="4" s="1"/>
  <c r="K19" i="4"/>
  <c r="K37" i="4" s="1"/>
  <c r="J19" i="4"/>
  <c r="J37" i="4" s="1"/>
  <c r="I19" i="4"/>
  <c r="I37" i="4" s="1"/>
  <c r="H19" i="4"/>
  <c r="H37" i="4" s="1"/>
  <c r="G19" i="4"/>
  <c r="G37" i="4" s="1"/>
  <c r="F19" i="4"/>
  <c r="F37" i="4" s="1"/>
  <c r="E19" i="4"/>
  <c r="E37" i="4" s="1"/>
  <c r="D19" i="4"/>
  <c r="D37" i="4" s="1"/>
  <c r="O18" i="4"/>
  <c r="P18" i="4" s="1"/>
  <c r="O17" i="4"/>
  <c r="P17" i="4" s="1"/>
  <c r="O16" i="4"/>
  <c r="P16" i="4" s="1"/>
  <c r="O15" i="4"/>
  <c r="P15" i="4" s="1"/>
  <c r="O14" i="4"/>
  <c r="P14" i="4" s="1"/>
  <c r="O13" i="4"/>
  <c r="P13" i="4" s="1"/>
  <c r="O12" i="4"/>
  <c r="P12" i="4" s="1"/>
  <c r="O11" i="4"/>
  <c r="P11" i="4" s="1"/>
  <c r="N8" i="4"/>
  <c r="M8" i="4"/>
  <c r="L8" i="4"/>
  <c r="K8" i="4"/>
  <c r="J8" i="4"/>
  <c r="I8" i="4"/>
  <c r="H8" i="4"/>
  <c r="G8" i="4"/>
  <c r="F8" i="4"/>
  <c r="E8" i="4"/>
  <c r="D8" i="4"/>
  <c r="O7" i="4"/>
  <c r="P7" i="4" s="1"/>
  <c r="O6" i="4"/>
  <c r="P6" i="4" s="1"/>
  <c r="N34" i="3"/>
  <c r="M34" i="3"/>
  <c r="L34" i="3"/>
  <c r="K34" i="3"/>
  <c r="J34" i="3"/>
  <c r="O33" i="3"/>
  <c r="P33" i="3" s="1"/>
  <c r="O32" i="3"/>
  <c r="P32" i="3" s="1"/>
  <c r="O31" i="3"/>
  <c r="P31" i="3" s="1"/>
  <c r="O30" i="3"/>
  <c r="P30" i="3" s="1"/>
  <c r="O26" i="3"/>
  <c r="P26" i="3" s="1"/>
  <c r="O25" i="3"/>
  <c r="P25" i="3" s="1"/>
  <c r="O24" i="3"/>
  <c r="P24" i="3" s="1"/>
  <c r="O23" i="3"/>
  <c r="P23" i="3" s="1"/>
  <c r="O22" i="3"/>
  <c r="P22" i="3" s="1"/>
  <c r="N19" i="3"/>
  <c r="N37" i="3" s="1"/>
  <c r="M19" i="3"/>
  <c r="M37" i="3" s="1"/>
  <c r="L19" i="3"/>
  <c r="K19" i="3"/>
  <c r="J19" i="3"/>
  <c r="I19" i="3"/>
  <c r="H19" i="3"/>
  <c r="G19" i="3"/>
  <c r="F19" i="3"/>
  <c r="E37" i="3"/>
  <c r="O18" i="3"/>
  <c r="P18" i="3" s="1"/>
  <c r="O17" i="3"/>
  <c r="P17" i="3" s="1"/>
  <c r="O16" i="3"/>
  <c r="P16" i="3" s="1"/>
  <c r="O15" i="3"/>
  <c r="P15" i="3" s="1"/>
  <c r="O14" i="3"/>
  <c r="P14" i="3" s="1"/>
  <c r="O13" i="3"/>
  <c r="P13" i="3" s="1"/>
  <c r="O12" i="3"/>
  <c r="P12" i="3" s="1"/>
  <c r="O11" i="3"/>
  <c r="P11" i="3" s="1"/>
  <c r="N8" i="3"/>
  <c r="M8" i="3"/>
  <c r="L8" i="3"/>
  <c r="K8" i="3"/>
  <c r="J8" i="3"/>
  <c r="I8" i="3"/>
  <c r="H8" i="3"/>
  <c r="D8" i="3"/>
  <c r="O7" i="3"/>
  <c r="P7" i="3" s="1"/>
  <c r="O6" i="3"/>
  <c r="P6" i="3" s="1"/>
  <c r="C40" i="3" l="1"/>
  <c r="O27" i="3"/>
  <c r="P27" i="3" s="1"/>
  <c r="D40" i="3"/>
  <c r="O34" i="3"/>
  <c r="P34" i="3" s="1"/>
  <c r="E40" i="3"/>
  <c r="O37" i="3"/>
  <c r="O8" i="3"/>
  <c r="P8" i="3" s="1"/>
  <c r="E38" i="3"/>
  <c r="F38" i="3"/>
  <c r="G40" i="3"/>
  <c r="G38" i="3"/>
  <c r="H40" i="3"/>
  <c r="H38" i="3"/>
  <c r="I40" i="3"/>
  <c r="I38" i="3"/>
  <c r="J40" i="3"/>
  <c r="J38" i="3"/>
  <c r="K40" i="3"/>
  <c r="K38" i="3"/>
  <c r="L40" i="3"/>
  <c r="L38" i="3"/>
  <c r="M40" i="3"/>
  <c r="M38" i="3"/>
  <c r="N38" i="3"/>
  <c r="O19" i="3"/>
  <c r="P19" i="3" s="1"/>
  <c r="O8" i="4"/>
  <c r="P8" i="4" s="1"/>
  <c r="D40" i="4"/>
  <c r="D38" i="4"/>
  <c r="E40" i="4"/>
  <c r="E38" i="4"/>
  <c r="F40" i="4"/>
  <c r="F38" i="4"/>
  <c r="G40" i="4"/>
  <c r="G38" i="4"/>
  <c r="H40" i="4"/>
  <c r="H38" i="4"/>
  <c r="I40" i="4"/>
  <c r="I38" i="4"/>
  <c r="J40" i="4"/>
  <c r="J38" i="4"/>
  <c r="K40" i="4"/>
  <c r="K38" i="4"/>
  <c r="L40" i="4"/>
  <c r="L38" i="4"/>
  <c r="M40" i="4"/>
  <c r="M38" i="4"/>
  <c r="N40" i="4"/>
  <c r="N38" i="4"/>
  <c r="C37" i="4"/>
  <c r="O19" i="4"/>
  <c r="P19" i="4" s="1"/>
  <c r="O37" i="4" l="1"/>
  <c r="P37" i="4" s="1"/>
  <c r="O40" i="4"/>
  <c r="P40" i="4" s="1"/>
  <c r="C38" i="4"/>
  <c r="P37" i="3"/>
  <c r="O40" i="3"/>
  <c r="P40" i="3" s="1"/>
  <c r="F39" i="3" l="1"/>
  <c r="G39" i="3" s="1"/>
  <c r="H39" i="3" s="1"/>
  <c r="I39" i="3" s="1"/>
  <c r="J39" i="3" s="1"/>
  <c r="K39" i="3" s="1"/>
  <c r="L39" i="3" s="1"/>
  <c r="M39" i="3" s="1"/>
  <c r="N39" i="3" s="1"/>
  <c r="O39" i="3" s="1"/>
  <c r="O38" i="3"/>
  <c r="P38" i="3" s="1"/>
  <c r="C39" i="4"/>
  <c r="D39" i="4" s="1"/>
  <c r="E39" i="4" s="1"/>
  <c r="F39" i="4" s="1"/>
  <c r="G39" i="4" s="1"/>
  <c r="H39" i="4" s="1"/>
  <c r="I39" i="4" s="1"/>
  <c r="J39" i="4" s="1"/>
  <c r="K39" i="4" s="1"/>
  <c r="L39" i="4" s="1"/>
  <c r="M39" i="4" s="1"/>
  <c r="N39" i="4" s="1"/>
  <c r="O39" i="4" s="1"/>
  <c r="O38" i="4"/>
  <c r="P38" i="4" s="1"/>
</calcChain>
</file>

<file path=xl/sharedStrings.xml><?xml version="1.0" encoding="utf-8"?>
<sst xmlns="http://schemas.openxmlformats.org/spreadsheetml/2006/main" count="159" uniqueCount="109">
  <si>
    <t>DATOS DE MI FINCA</t>
  </si>
  <si>
    <t>Complete esta hoja primero</t>
  </si>
  <si>
    <t>Nombre del productor</t>
  </si>
  <si>
    <t>Carlos</t>
  </si>
  <si>
    <t>Cánton y distrito</t>
  </si>
  <si>
    <t>Corredores</t>
  </si>
  <si>
    <t>Hectáreas de palma cultivadas</t>
  </si>
  <si>
    <t>Año del flujo de caja</t>
  </si>
  <si>
    <t>Producción anual estimada (toneladas)</t>
  </si>
  <si>
    <t>Producción mensual promedio (toneladas)</t>
  </si>
  <si>
    <t>Precio de venta por tonelada (colones)</t>
  </si>
  <si>
    <t>Ingreso mensual estimado (colones)</t>
  </si>
  <si>
    <t>MI FINCA EN NÚMEROS  - HERRAMIENTA A3: FLUJO DE CAJA PROYECTADO</t>
  </si>
  <si>
    <t>Adaptado al ciclo productivo de la palma aceitera  |  Región Brunca</t>
  </si>
  <si>
    <t>QUÉ ES EL FLUJO DE CAJA Y PARA QUÉ SIRVE</t>
  </si>
  <si>
    <t>El flujo de caja le muestra mes a mes cuánto dinero entra a su finca y cuánto sale. Es como llevar la cuenta corriente del negocio: le permite saber con anticipación si va a tener dinero disponible o si necesitará ajustar gastos en algún mes. El banco lo pide para evaluar si usted puede pagar una cuota de crédito sin problema.</t>
  </si>
  <si>
    <t>CÓMO USAR ESTE ARCHIVO</t>
  </si>
  <si>
    <t xml:space="preserve">  Hoja DATOS DE MI FINCA</t>
  </si>
  <si>
    <t>Anote su nombre, producción esperada y precio de venta. Estos datos se usan en todo el archivo.</t>
  </si>
  <si>
    <t xml:space="preserve">  Hoja FLUJO DE CAJA</t>
  </si>
  <si>
    <t>Anote sus ingresos y gastos en las celdas de color CELESTE. Las fórmulas calculan los totales automaticamente.</t>
  </si>
  <si>
    <t xml:space="preserve">  Hoja EJEMPLO DON CARLOS</t>
  </si>
  <si>
    <t>Revise el ejemplo resuelto para entender como llenar el flujo de caja. Don Carlos tiene 8 hectáreas en Corredores.</t>
  </si>
  <si>
    <t xml:space="preserve">  Hoja INTERPRETACIÓN</t>
  </si>
  <si>
    <t>Use esta hoja para entender qué significan los números que obtuvo y cuáles son los próximos pasos.</t>
  </si>
  <si>
    <t>CONVENCIONES DE COLOR</t>
  </si>
  <si>
    <t xml:space="preserve">  Ejemplo</t>
  </si>
  <si>
    <t>Celda de entrada - Aquí usted anota sus datos</t>
  </si>
  <si>
    <t>Fórmula- El archivo calcula automáticamente, no modifique</t>
  </si>
  <si>
    <t>Total o resultado importante</t>
  </si>
  <si>
    <t>Dato del ejemplo de Don Carlos</t>
  </si>
  <si>
    <t>IMPORTANTE: Solo ingrese datos en las celdas de color CELESTE. Las demás tienen formulas automáticas. Si tiene dudas, vea el ejemplo de Don Carlos.</t>
  </si>
  <si>
    <t>HERRAMIENTA A3 — FLUJO DE CAJA PROYECTADO  |  Mi Finca en Números</t>
  </si>
  <si>
    <t>Mi Finca en Números  |  Ingrese datos en celdas color CELESTE</t>
  </si>
  <si>
    <t>CONCEPTO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</si>
  <si>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</si>
  <si>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</si>
  <si>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</si>
  <si>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</si>
  <si>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</si>
  <si>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</si>
  <si>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</si>
  <si>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</si>
  <si>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</si>
  <si>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</si>
  <si>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</si>
  <si>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</si>
  <si>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TOTAL AÑO</t>
  </si>
  <si>
    <t>PROM MES</t>
  </si>
  <si>
    <t>INGRESOS</t>
  </si>
  <si>
    <t>Venta de fruta (liquidación planta)</t>
  </si>
  <si>
    <t>Otros ingresos (apoyos, ventas ocasionales)</t>
  </si>
  <si>
    <t>TOTAL INGRESOS (A)</t>
  </si>
  <si>
    <t>COSTOS DIRECTOS DE PRODUCCIÓN</t>
  </si>
  <si>
    <t>Fertilizantes y abonos</t>
  </si>
  <si>
    <t>Herbicidas y pesticidas</t>
  </si>
  <si>
    <t>Mano de obra cosecha</t>
  </si>
  <si>
    <t>Mano de obra mantenimiento</t>
  </si>
  <si>
    <t>Transporte de fruta a planta</t>
  </si>
  <si>
    <t>Mantenimiento de equipos</t>
  </si>
  <si>
    <t>Combustible y lubricantes</t>
  </si>
  <si>
    <t>Otros costos directos</t>
  </si>
  <si>
    <t>TOTAL COSTOS DIRECTOS (B)</t>
  </si>
  <si>
    <t>COSTOS INDIRECTOS Y GASTOS GENERALES</t>
  </si>
  <si>
    <t>Cuotas CCSS patronal</t>
  </si>
  <si>
    <t>Cuota CANAPALMA</t>
  </si>
  <si>
    <t>Cuota de crédito bancario (si tiene)</t>
  </si>
  <si>
    <t>Gastos administrativos (contador, celular)</t>
  </si>
  <si>
    <t>Otros gastos generales</t>
  </si>
  <si>
    <t>TOTAL COSTOS INDIRECTOS (C)</t>
  </si>
  <si>
    <t>GASTOS DEL HOGAR</t>
  </si>
  <si>
    <t xml:space="preserve">Alimentación </t>
  </si>
  <si>
    <t>Servicios (electricidad, agua, internet)</t>
  </si>
  <si>
    <t>Educación y salud</t>
  </si>
  <si>
    <t>Otros gastos del hogar</t>
  </si>
  <si>
    <t>TOTAL GASTOS DEL HOGAR (D)</t>
  </si>
  <si>
    <t>RESULTADOS DEL MES</t>
  </si>
  <si>
    <t>TOTAL EGRESOS (B + C + D)</t>
  </si>
  <si>
    <t>FLUJO NETO DEL MES (A - Egresos)</t>
  </si>
  <si>
    <t>FLUJO ACUMULADO</t>
  </si>
  <si>
    <t>SALDO DISPONIBLE PARA CRÉDITO (sin cuota)</t>
  </si>
  <si>
    <t>NOTA: Los meses con flujo neto negativo (entre paréntesis) son meses donde los gastos superan los ingresos. Esto puede ser normal en meses de fertilización o mantenimiento fuerte. Planifique con anticipacion.</t>
  </si>
  <si>
    <t>INGRESE SUS DATOS en las celdas CELESTE. Para ver un ejemplo resuelto, vea la hoja EJEMPLO DON CARLOS.</t>
  </si>
  <si>
    <t>EJEMPLO RESUELTO - DON CARLOS  |  8 hectáreas  |  Corredores, Región Brunca</t>
  </si>
  <si>
    <t>Ejemplo resuelto — datos ficticios para ilustración  |  Precio: 65,000 colones/ton  |  140 ton/anio</t>
  </si>
  <si>
    <t>TOTAL ANIO</t>
  </si>
  <si>
    <t>Alimentación y mercado</t>
  </si>
  <si>
    <t>NOTA EJEMPLO: Abril y Octubre tienen flujo neto bajo por la fertilización. Esto es normal en palma. Don Carlos lo cubre con el excedente de los otros meses.</t>
  </si>
  <si>
    <t>CÓMO INTERPRETAR SU FLUJO DE CAJA</t>
  </si>
  <si>
    <t>Mi Finca en Números - Herramienta A3</t>
  </si>
  <si>
    <t>QUÉ SIGNIFICA CADA INDICADOR</t>
  </si>
  <si>
    <t>Todo el dinero que entra a su finca en el mes, principalmente por la venta de fruta a la planta extractora.</t>
  </si>
  <si>
    <t>TOTAL EGRESOS (B+C+D)</t>
  </si>
  <si>
    <t>Todo el dinero que sale de su finca: costos de producción, gastos generales y gastos del hogar.</t>
  </si>
  <si>
    <t>FLUJO NETO DEL MES</t>
  </si>
  <si>
    <t>La diferencia entre lo que entra y lo que sale. Si es positivo, le sobra dinero ese mes. Si esta entre parentesis, ese mes gastó más de lo que ingresó.</t>
  </si>
  <si>
    <t>Cuánto ha generado su finca desde enero hasta el mes en curso. Le muestra si el negocio va bien en el tiempo.</t>
  </si>
  <si>
    <t>SALDO DISPONIBLE PARA CRÉDITO</t>
  </si>
  <si>
    <t>Lo que le quedaría disponible si no tuviera cuota de crédito. Indica cuánto podría pagar por mes si solicitara un préstamo.</t>
  </si>
  <si>
    <t>SEMÁFORO  - QUÉ HACER SEGÚN SUS RESULTADOS</t>
  </si>
  <si>
    <t>BIEN</t>
  </si>
  <si>
    <t>Si: Flujo neto positivo la mayoria de meses y flujo acumulado creciente al final del año</t>
  </si>
  <si>
    <t>Qué hacer: Su finca genera excedentes consistentes. Tiene capacidad para asumir una cuota de crédito. Lleve este flujo de caja al banco.</t>
  </si>
  <si>
    <t>CUIDADO</t>
  </si>
  <si>
    <t>Si: Flujo neto negativo en algunos meses (por fertilización o costos estacionales) pero positivo en el total del año</t>
  </si>
  <si>
    <t>Qué hacer: Esto es normal en palma. El banco lo entiende. Asegurese de tener ahorro para los meses más costosos. Explique al banco cuáles meses son más altos y por qué.</t>
  </si>
  <si>
    <t>ALERTA</t>
  </si>
  <si>
    <t>Si: Flujo neto negativo en 4 o más meses o flujo acumulado negativo al final del año</t>
  </si>
  <si>
    <t xml:space="preserve">Qué hacer: Identifíque cuáles gastos puede reducir o cómo aumentar su producción antes de solicitar un crédito.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</si>
</sst>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20" x14ac:knownFonts="1">
    <font>
      <sz val="11"/>
      <color theme="1"/>
      <name val="Calibri"/>
      <family val="2"/>
      <scheme val="minor"/>
    </font>
    <font>
      <b/>
      <sz val="12"/>
      <color rgb="FF1E6B3C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1E6B3C"/>
      <name val="Arial"/>
      <family val="2"/>
    </font>
    <font>
      <b/>
      <sz val="11"/>
      <color rgb="FFFFFFFF"/>
      <name val="Arial"/>
      <family val="2"/>
    </font>
    <font>
      <i/>
      <sz val="9"/>
      <color rgb="FF555555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Arial"/>
      <family val="2"/>
    </font>
    <font>
      <b/>
      <sz val="13"/>
      <color theme="0"/>
      <name val="Arial"/>
      <family val="2"/>
    </font>
    <font>
      <i/>
      <sz val="1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1E6B3C"/>
      </patternFill>
    </fill>
    <fill>
      <patternFill patternType="solid">
        <fgColor rgb="FFEBF5EE"/>
      </patternFill>
    </fill>
    <fill>
      <patternFill patternType="solid">
        <fgColor rgb="FFF5F5F5"/>
      </patternFill>
    </fill>
    <fill>
      <patternFill patternType="solid"/>
    </fill>
    <fill>
      <patternFill patternType="solid">
        <fgColor rgb="FFFFF8E8"/>
      </patternFill>
    </fill>
    <fill>
      <patternFill patternType="solid">
        <fgColor rgb="FFEBF3FB"/>
      </patternFill>
    </fill>
    <fill>
      <patternFill patternType="solid">
        <fgColor rgb="FFC8952A"/>
      </patternFill>
    </fill>
    <fill>
      <patternFill patternType="solid">
        <fgColor rgb="FFC0392B"/>
      </patternFill>
    </fill>
    <fill>
      <patternFill patternType="solid">
        <fgColor rgb="FFFDF0F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2D9B57"/>
      </left>
      <right style="thin">
        <color rgb="FF2D9B57"/>
      </right>
      <top style="thin">
        <color rgb="FF2D9B57"/>
      </top>
      <bottom style="thin">
        <color rgb="FF2D9B57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/>
    </xf>
    <xf numFmtId="164" fontId="8" fillId="7" borderId="1" xfId="0" applyNumberFormat="1" applyFont="1" applyFill="1" applyBorder="1" applyAlignment="1">
      <alignment horizontal="right" vertical="center"/>
    </xf>
    <xf numFmtId="164" fontId="8" fillId="3" borderId="1" xfId="0" applyNumberFormat="1" applyFont="1" applyFill="1" applyBorder="1" applyAlignment="1">
      <alignment horizontal="left" vertical="center"/>
    </xf>
    <xf numFmtId="0" fontId="10" fillId="11" borderId="0" xfId="0" applyFont="1" applyFill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64" fontId="10" fillId="4" borderId="1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164" fontId="10" fillId="3" borderId="2" xfId="0" applyNumberFormat="1" applyFont="1" applyFill="1" applyBorder="1" applyAlignment="1">
      <alignment horizontal="right" vertical="center"/>
    </xf>
    <xf numFmtId="0" fontId="10" fillId="12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left" vertical="center"/>
    </xf>
    <xf numFmtId="164" fontId="10" fillId="12" borderId="0" xfId="0" applyNumberFormat="1" applyFont="1" applyFill="1" applyAlignment="1">
      <alignment horizontal="right" vertical="center"/>
    </xf>
    <xf numFmtId="0" fontId="10" fillId="6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left" vertical="center"/>
    </xf>
    <xf numFmtId="164" fontId="11" fillId="12" borderId="0" xfId="0" applyNumberFormat="1" applyFont="1" applyFill="1" applyAlignment="1">
      <alignment horizontal="right" vertical="center"/>
    </xf>
    <xf numFmtId="0" fontId="11" fillId="6" borderId="1" xfId="0" applyFont="1" applyFill="1" applyBorder="1" applyAlignment="1">
      <alignment horizontal="left" vertical="center"/>
    </xf>
    <xf numFmtId="164" fontId="11" fillId="6" borderId="1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left" vertical="center"/>
    </xf>
    <xf numFmtId="0" fontId="10" fillId="1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164" fontId="10" fillId="13" borderId="2" xfId="0" applyNumberFormat="1" applyFont="1" applyFill="1" applyBorder="1" applyAlignment="1">
      <alignment horizontal="right" vertical="center"/>
    </xf>
    <xf numFmtId="0" fontId="0" fillId="12" borderId="0" xfId="0" applyFill="1"/>
    <xf numFmtId="0" fontId="15" fillId="5" borderId="0" xfId="0" applyFont="1" applyFill="1" applyAlignment="1">
      <alignment horizontal="center" vertical="center"/>
    </xf>
    <xf numFmtId="0" fontId="10" fillId="14" borderId="0" xfId="0" applyFont="1" applyFill="1" applyAlignment="1">
      <alignment horizontal="center" vertical="center"/>
    </xf>
    <xf numFmtId="164" fontId="11" fillId="14" borderId="1" xfId="0" applyNumberFormat="1" applyFont="1" applyFill="1" applyBorder="1" applyAlignment="1">
      <alignment horizontal="right" vertical="center"/>
    </xf>
    <xf numFmtId="0" fontId="16" fillId="0" borderId="0" xfId="0" applyFont="1"/>
    <xf numFmtId="0" fontId="7" fillId="16" borderId="0" xfId="0" applyFont="1" applyFill="1" applyAlignment="1">
      <alignment horizontal="center" vertical="center"/>
    </xf>
    <xf numFmtId="0" fontId="0" fillId="16" borderId="0" xfId="0" applyFill="1"/>
    <xf numFmtId="0" fontId="17" fillId="15" borderId="0" xfId="0" applyFont="1" applyFill="1" applyAlignment="1">
      <alignment horizontal="center" vertical="center"/>
    </xf>
    <xf numFmtId="0" fontId="16" fillId="15" borderId="0" xfId="0" applyFont="1" applyFill="1"/>
    <xf numFmtId="0" fontId="18" fillId="15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left" vertical="center" wrapText="1"/>
    </xf>
    <xf numFmtId="0" fontId="0" fillId="0" borderId="0" xfId="0"/>
    <xf numFmtId="0" fontId="2" fillId="11" borderId="0" xfId="0" applyFont="1" applyFill="1" applyAlignment="1">
      <alignment horizontal="left" vertical="center" wrapText="1"/>
    </xf>
    <xf numFmtId="0" fontId="0" fillId="11" borderId="0" xfId="0" applyFill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2" fillId="6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12" borderId="0" xfId="0" applyFont="1" applyFill="1" applyAlignment="1">
      <alignment horizontal="center" vertical="center"/>
    </xf>
    <xf numFmtId="0" fontId="0" fillId="12" borderId="0" xfId="0" applyFill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9" fillId="1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4"/>
  <sheetViews>
    <sheetView showGridLines="0" zoomScale="240" workbookViewId="0">
      <selection activeCell="B2" sqref="B2:C2"/>
    </sheetView>
  </sheetViews>
  <sheetFormatPr baseColWidth="10" defaultColWidth="8.83203125" defaultRowHeight="15" x14ac:dyDescent="0.2"/>
  <cols>
    <col min="1" max="1" width="3" customWidth="1"/>
    <col min="2" max="2" width="42" customWidth="1"/>
    <col min="3" max="3" width="30" customWidth="1"/>
  </cols>
  <sheetData>
    <row r="2" spans="2:10" ht="30" customHeight="1" x14ac:dyDescent="0.2">
      <c r="B2" s="40" t="s">
        <v>0</v>
      </c>
      <c r="C2" s="41"/>
    </row>
    <row r="3" spans="2:10" x14ac:dyDescent="0.2">
      <c r="B3" s="38" t="s">
        <v>1</v>
      </c>
      <c r="C3" s="39"/>
    </row>
    <row r="5" spans="2:10" ht="24" customHeight="1" x14ac:dyDescent="0.2">
      <c r="B5" s="31" t="s">
        <v>2</v>
      </c>
      <c r="C5" s="11" t="s">
        <v>3</v>
      </c>
    </row>
    <row r="6" spans="2:10" ht="24" customHeight="1" x14ac:dyDescent="0.2">
      <c r="B6" s="31" t="s">
        <v>4</v>
      </c>
      <c r="C6" s="11" t="s">
        <v>5</v>
      </c>
    </row>
    <row r="7" spans="2:10" ht="24" customHeight="1" x14ac:dyDescent="0.2">
      <c r="B7" s="31" t="s">
        <v>6</v>
      </c>
      <c r="C7" s="12">
        <v>8</v>
      </c>
    </row>
    <row r="8" spans="2:10" ht="24" customHeight="1" x14ac:dyDescent="0.2">
      <c r="B8" s="31" t="s">
        <v>7</v>
      </c>
      <c r="C8" s="12">
        <v>2026</v>
      </c>
    </row>
    <row r="9" spans="2:10" ht="24" customHeight="1" x14ac:dyDescent="0.2">
      <c r="B9" s="31" t="s">
        <v>8</v>
      </c>
      <c r="C9" s="12">
        <v>140</v>
      </c>
    </row>
    <row r="10" spans="2:10" ht="24" customHeight="1" x14ac:dyDescent="0.2">
      <c r="B10" s="31" t="s">
        <v>9</v>
      </c>
      <c r="C10" s="13">
        <v>15</v>
      </c>
    </row>
    <row r="11" spans="2:10" ht="24" customHeight="1" x14ac:dyDescent="0.2">
      <c r="B11" s="31" t="s">
        <v>10</v>
      </c>
      <c r="C11" s="12">
        <v>65000</v>
      </c>
    </row>
    <row r="12" spans="2:10" ht="24" customHeight="1" x14ac:dyDescent="0.2">
      <c r="B12" s="31" t="s">
        <v>11</v>
      </c>
      <c r="C12" s="13">
        <f>+C11*C10</f>
        <v>975000</v>
      </c>
    </row>
    <row r="13" spans="2:10" x14ac:dyDescent="0.2">
      <c r="J13" s="37"/>
    </row>
    <row r="14" spans="2:10" ht="36" customHeight="1" x14ac:dyDescent="0.2"/>
  </sheetData>
  <mergeCells count="2">
    <mergeCell ref="B3:C3"/>
    <mergeCell ref="B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0"/>
  <sheetViews>
    <sheetView showGridLines="0" zoomScale="208" workbookViewId="0">
      <selection activeCell="H17" sqref="H17"/>
    </sheetView>
  </sheetViews>
  <sheetFormatPr baseColWidth="10" defaultColWidth="8.83203125" defaultRowHeight="15" x14ac:dyDescent="0.2"/>
  <cols>
    <col min="1" max="1" width="3" customWidth="1"/>
    <col min="2" max="2" width="42" customWidth="1"/>
    <col min="3" max="3" width="52" customWidth="1"/>
    <col min="4" max="4" width="18" customWidth="1"/>
  </cols>
  <sheetData>
    <row r="2" spans="2:4" ht="34" customHeight="1" x14ac:dyDescent="0.2">
      <c r="B2" s="42" t="s">
        <v>12</v>
      </c>
      <c r="C2" s="41"/>
      <c r="D2" s="41"/>
    </row>
    <row r="3" spans="2:4" x14ac:dyDescent="0.2">
      <c r="B3" s="38" t="s">
        <v>13</v>
      </c>
      <c r="C3" s="39"/>
      <c r="D3" s="39"/>
    </row>
    <row r="5" spans="2:4" ht="16" x14ac:dyDescent="0.2">
      <c r="B5" s="47" t="s">
        <v>14</v>
      </c>
      <c r="C5" s="44"/>
      <c r="D5" s="44"/>
    </row>
    <row r="6" spans="2:4" ht="52" customHeight="1" x14ac:dyDescent="0.2">
      <c r="B6" s="48" t="s">
        <v>15</v>
      </c>
      <c r="C6" s="44"/>
      <c r="D6" s="44"/>
    </row>
    <row r="8" spans="2:4" ht="16" x14ac:dyDescent="0.2">
      <c r="B8" s="47" t="s">
        <v>16</v>
      </c>
      <c r="C8" s="44"/>
      <c r="D8" s="44"/>
    </row>
    <row r="9" spans="2:4" ht="30" customHeight="1" x14ac:dyDescent="0.2">
      <c r="B9" s="14" t="s">
        <v>17</v>
      </c>
      <c r="C9" s="45" t="s">
        <v>18</v>
      </c>
      <c r="D9" s="46"/>
    </row>
    <row r="10" spans="2:4" ht="30" customHeight="1" x14ac:dyDescent="0.2">
      <c r="B10" s="14" t="s">
        <v>19</v>
      </c>
      <c r="C10" s="45" t="s">
        <v>20</v>
      </c>
      <c r="D10" s="46"/>
    </row>
    <row r="11" spans="2:4" ht="30" customHeight="1" x14ac:dyDescent="0.2">
      <c r="B11" s="14" t="s">
        <v>21</v>
      </c>
      <c r="C11" s="45" t="s">
        <v>22</v>
      </c>
      <c r="D11" s="46"/>
    </row>
    <row r="12" spans="2:4" ht="30" customHeight="1" x14ac:dyDescent="0.2">
      <c r="B12" s="14" t="s">
        <v>23</v>
      </c>
      <c r="C12" s="45" t="s">
        <v>24</v>
      </c>
      <c r="D12" s="46"/>
    </row>
    <row r="14" spans="2:4" ht="16" x14ac:dyDescent="0.2">
      <c r="B14" s="47" t="s">
        <v>25</v>
      </c>
      <c r="C14" s="44"/>
      <c r="D14" s="44"/>
    </row>
    <row r="15" spans="2:4" ht="20" customHeight="1" x14ac:dyDescent="0.2">
      <c r="B15" s="35" t="s">
        <v>26</v>
      </c>
      <c r="C15" s="1" t="s">
        <v>27</v>
      </c>
    </row>
    <row r="16" spans="2:4" ht="20" customHeight="1" x14ac:dyDescent="0.2">
      <c r="B16" s="34" t="s">
        <v>26</v>
      </c>
      <c r="C16" s="1" t="s">
        <v>28</v>
      </c>
    </row>
    <row r="17" spans="2:4" ht="20" customHeight="1" x14ac:dyDescent="0.2">
      <c r="B17" s="21" t="s">
        <v>26</v>
      </c>
      <c r="C17" s="1" t="s">
        <v>29</v>
      </c>
    </row>
    <row r="18" spans="2:4" ht="20" customHeight="1" x14ac:dyDescent="0.2">
      <c r="B18" s="24" t="s">
        <v>26</v>
      </c>
      <c r="C18" s="1" t="s">
        <v>30</v>
      </c>
    </row>
    <row r="20" spans="2:4" ht="42" customHeight="1" x14ac:dyDescent="0.2">
      <c r="B20" s="43" t="s">
        <v>31</v>
      </c>
      <c r="C20" s="44"/>
      <c r="D20" s="44"/>
    </row>
  </sheetData>
  <mergeCells count="11">
    <mergeCell ref="B2:D2"/>
    <mergeCell ref="B20:D20"/>
    <mergeCell ref="C12:D12"/>
    <mergeCell ref="B3:D3"/>
    <mergeCell ref="B5:D5"/>
    <mergeCell ref="B14:D14"/>
    <mergeCell ref="C10:D10"/>
    <mergeCell ref="C11:D11"/>
    <mergeCell ref="B8:D8"/>
    <mergeCell ref="C9:D9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44"/>
  <sheetViews>
    <sheetView showGridLines="0" tabSelected="1" zoomScale="135" zoomScaleNormal="135" workbookViewId="0">
      <pane xSplit="2" ySplit="4" topLeftCell="C5" activePane="bottomRight" state="frozen"/>
      <selection pane="topRight"/>
      <selection pane="bottomLeft"/>
      <selection pane="bottomRight" activeCell="R30" sqref="R30"/>
    </sheetView>
  </sheetViews>
  <sheetFormatPr baseColWidth="10" defaultColWidth="8.83203125" defaultRowHeight="15" x14ac:dyDescent="0.2"/>
  <cols>
    <col min="1" max="1" width="2" customWidth="1"/>
    <col min="2" max="2" width="45.5" customWidth="1"/>
    <col min="3" max="14" width="11" customWidth="1"/>
    <col min="15" max="16" width="13" customWidth="1"/>
  </cols>
  <sheetData>
    <row r="2" spans="2:16" ht="32" customHeight="1" x14ac:dyDescent="0.2">
      <c r="B2" s="42" t="s">
        <v>32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2:16" ht="18" customHeight="1" x14ac:dyDescent="0.2">
      <c r="B3" s="51" t="s">
        <v>33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2:16" ht="22" customHeight="1" x14ac:dyDescent="0.2">
      <c r="B4" s="21" t="s">
        <v>34</v>
      </c>
      <c r="C4" s="21" t="s">
        <v>35</v>
      </c>
      <c r="D4" s="21" t="s">
        <v>36</v>
      </c>
      <c r="E4" s="21" t="s">
        <v>37</v>
      </c>
      <c r="F4" s="21" t="s">
        <v>38</v>
      </c>
      <c r="G4" s="21" t="s">
        <v>39</v>
      </c>
      <c r="H4" s="21" t="s">
        <v>40</v>
      </c>
      <c r="I4" s="21" t="s">
        <v>41</v>
      </c>
      <c r="J4" s="21" t="s">
        <v>42</v>
      </c>
      <c r="K4" s="21" t="s">
        <v>43</v>
      </c>
      <c r="L4" s="21" t="s">
        <v>44</v>
      </c>
      <c r="M4" s="21" t="s">
        <v>45</v>
      </c>
      <c r="N4" s="21" t="s">
        <v>46</v>
      </c>
      <c r="O4" s="21" t="s">
        <v>47</v>
      </c>
      <c r="P4" s="21" t="s">
        <v>48</v>
      </c>
    </row>
    <row r="5" spans="2:16" ht="24" customHeight="1" x14ac:dyDescent="0.2">
      <c r="B5" s="18" t="s">
        <v>49</v>
      </c>
    </row>
    <row r="6" spans="2:16" ht="22" customHeight="1" x14ac:dyDescent="0.2">
      <c r="B6" s="15" t="s">
        <v>50</v>
      </c>
      <c r="C6" s="36">
        <v>850000</v>
      </c>
      <c r="D6" s="36">
        <v>850000</v>
      </c>
      <c r="E6" s="36">
        <v>750000</v>
      </c>
      <c r="F6" s="36"/>
      <c r="G6" s="36"/>
      <c r="H6" s="36"/>
      <c r="I6" s="36"/>
      <c r="J6" s="36"/>
      <c r="K6" s="36"/>
      <c r="L6" s="36"/>
      <c r="M6" s="36"/>
      <c r="N6" s="36"/>
      <c r="O6" s="16">
        <f>SUM(C6:N6)</f>
        <v>2450000</v>
      </c>
      <c r="P6" s="17">
        <f>O6/12</f>
        <v>204166.66666666666</v>
      </c>
    </row>
    <row r="7" spans="2:16" ht="22" customHeight="1" x14ac:dyDescent="0.2">
      <c r="B7" s="15" t="s">
        <v>51</v>
      </c>
      <c r="C7" s="36">
        <v>0</v>
      </c>
      <c r="D7" s="36">
        <v>0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16">
        <f>SUM(C7:N7)</f>
        <v>0</v>
      </c>
      <c r="P7" s="17">
        <f>O7/12</f>
        <v>0</v>
      </c>
    </row>
    <row r="8" spans="2:16" ht="22" customHeight="1" x14ac:dyDescent="0.2">
      <c r="B8" s="18" t="s">
        <v>52</v>
      </c>
      <c r="C8" s="23">
        <f t="shared" ref="C8:N8" si="0">C6+C7</f>
        <v>850000</v>
      </c>
      <c r="D8" s="23">
        <f t="shared" si="0"/>
        <v>850000</v>
      </c>
      <c r="E8" s="23">
        <f t="shared" si="0"/>
        <v>750000</v>
      </c>
      <c r="F8" s="23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3">
        <f t="shared" si="0"/>
        <v>0</v>
      </c>
      <c r="K8" s="23">
        <f t="shared" si="0"/>
        <v>0</v>
      </c>
      <c r="L8" s="23">
        <f t="shared" si="0"/>
        <v>0</v>
      </c>
      <c r="M8" s="23">
        <f t="shared" si="0"/>
        <v>0</v>
      </c>
      <c r="N8" s="23">
        <f t="shared" si="0"/>
        <v>0</v>
      </c>
      <c r="O8" s="23">
        <f>SUM(C8:N8)</f>
        <v>2450000</v>
      </c>
      <c r="P8" s="23">
        <f>O8/12</f>
        <v>204166.66666666666</v>
      </c>
    </row>
    <row r="9" spans="2:16" ht="8" customHeight="1" x14ac:dyDescent="0.2"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2:16" ht="24" customHeight="1" x14ac:dyDescent="0.2">
      <c r="B10" s="18" t="s">
        <v>53</v>
      </c>
    </row>
    <row r="11" spans="2:16" ht="22" customHeight="1" x14ac:dyDescent="0.2">
      <c r="B11" s="15" t="s">
        <v>54</v>
      </c>
      <c r="C11" s="36">
        <v>150000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16">
        <f t="shared" ref="O11:O19" si="1">SUM(C11:N11)</f>
        <v>150000</v>
      </c>
      <c r="P11" s="17">
        <f t="shared" ref="P11:P19" si="2">O11/12</f>
        <v>12500</v>
      </c>
    </row>
    <row r="12" spans="2:16" ht="22" customHeight="1" x14ac:dyDescent="0.2">
      <c r="B12" s="15" t="s">
        <v>55</v>
      </c>
      <c r="C12" s="36">
        <v>100000</v>
      </c>
      <c r="D12" s="36"/>
      <c r="E12" s="36">
        <v>100000</v>
      </c>
      <c r="F12" s="36"/>
      <c r="G12" s="36"/>
      <c r="H12" s="36"/>
      <c r="I12" s="36"/>
      <c r="J12" s="36"/>
      <c r="K12" s="36"/>
      <c r="L12" s="36"/>
      <c r="M12" s="36"/>
      <c r="N12" s="36"/>
      <c r="O12" s="16">
        <f t="shared" si="1"/>
        <v>200000</v>
      </c>
      <c r="P12" s="17">
        <f t="shared" si="2"/>
        <v>16666.666666666668</v>
      </c>
    </row>
    <row r="13" spans="2:16" ht="22" customHeight="1" x14ac:dyDescent="0.2">
      <c r="B13" s="15" t="s">
        <v>56</v>
      </c>
      <c r="C13" s="36">
        <v>100000</v>
      </c>
      <c r="D13" s="36">
        <v>100000</v>
      </c>
      <c r="E13" s="36">
        <v>100000</v>
      </c>
      <c r="F13" s="36"/>
      <c r="G13" s="36"/>
      <c r="H13" s="36"/>
      <c r="I13" s="36"/>
      <c r="J13" s="36"/>
      <c r="K13" s="36"/>
      <c r="L13" s="36"/>
      <c r="M13" s="36"/>
      <c r="N13" s="36"/>
      <c r="O13" s="16">
        <f t="shared" si="1"/>
        <v>300000</v>
      </c>
      <c r="P13" s="17">
        <f t="shared" si="2"/>
        <v>25000</v>
      </c>
    </row>
    <row r="14" spans="2:16" ht="22" customHeight="1" x14ac:dyDescent="0.2">
      <c r="B14" s="15" t="s">
        <v>57</v>
      </c>
      <c r="C14" s="36">
        <v>0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16">
        <f t="shared" si="1"/>
        <v>0</v>
      </c>
      <c r="P14" s="17">
        <f t="shared" si="2"/>
        <v>0</v>
      </c>
    </row>
    <row r="15" spans="2:16" ht="22" customHeight="1" x14ac:dyDescent="0.2">
      <c r="B15" s="15" t="s">
        <v>58</v>
      </c>
      <c r="C15" s="36">
        <v>30000</v>
      </c>
      <c r="D15" s="36">
        <v>30000</v>
      </c>
      <c r="E15" s="36">
        <v>30000</v>
      </c>
      <c r="F15" s="36"/>
      <c r="G15" s="36"/>
      <c r="H15" s="36"/>
      <c r="I15" s="36"/>
      <c r="J15" s="36"/>
      <c r="K15" s="36"/>
      <c r="L15" s="36"/>
      <c r="M15" s="36"/>
      <c r="N15" s="36"/>
      <c r="O15" s="16">
        <f t="shared" si="1"/>
        <v>90000</v>
      </c>
      <c r="P15" s="17">
        <f t="shared" si="2"/>
        <v>7500</v>
      </c>
    </row>
    <row r="16" spans="2:16" ht="22" customHeight="1" x14ac:dyDescent="0.2">
      <c r="B16" s="15" t="s">
        <v>59</v>
      </c>
      <c r="C16" s="36">
        <v>50000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16">
        <f t="shared" si="1"/>
        <v>50000</v>
      </c>
      <c r="P16" s="17">
        <f t="shared" si="2"/>
        <v>4166.666666666667</v>
      </c>
    </row>
    <row r="17" spans="2:16" ht="22" customHeight="1" x14ac:dyDescent="0.2">
      <c r="B17" s="15" t="s">
        <v>60</v>
      </c>
      <c r="C17" s="36">
        <v>0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16">
        <f t="shared" si="1"/>
        <v>0</v>
      </c>
      <c r="P17" s="17">
        <f t="shared" si="2"/>
        <v>0</v>
      </c>
    </row>
    <row r="18" spans="2:16" ht="22" customHeight="1" x14ac:dyDescent="0.2">
      <c r="B18" s="15" t="s">
        <v>61</v>
      </c>
      <c r="C18" s="36">
        <v>0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6">
        <f t="shared" si="1"/>
        <v>0</v>
      </c>
      <c r="P18" s="17">
        <f t="shared" si="2"/>
        <v>0</v>
      </c>
    </row>
    <row r="19" spans="2:16" ht="22" customHeight="1" x14ac:dyDescent="0.2">
      <c r="B19" s="18" t="s">
        <v>62</v>
      </c>
      <c r="C19" s="23">
        <f t="shared" ref="C19:N19" si="3">C11+C12+C13+C14+C15+C16+C17+C18</f>
        <v>430000</v>
      </c>
      <c r="D19" s="23">
        <f t="shared" si="3"/>
        <v>130000</v>
      </c>
      <c r="E19" s="23">
        <f t="shared" si="3"/>
        <v>230000</v>
      </c>
      <c r="F19" s="23">
        <f t="shared" si="3"/>
        <v>0</v>
      </c>
      <c r="G19" s="23">
        <f t="shared" si="3"/>
        <v>0</v>
      </c>
      <c r="H19" s="23">
        <f t="shared" si="3"/>
        <v>0</v>
      </c>
      <c r="I19" s="23">
        <f t="shared" si="3"/>
        <v>0</v>
      </c>
      <c r="J19" s="23">
        <f t="shared" si="3"/>
        <v>0</v>
      </c>
      <c r="K19" s="23">
        <f t="shared" si="3"/>
        <v>0</v>
      </c>
      <c r="L19" s="23">
        <f t="shared" si="3"/>
        <v>0</v>
      </c>
      <c r="M19" s="23">
        <f t="shared" si="3"/>
        <v>0</v>
      </c>
      <c r="N19" s="23">
        <f t="shared" si="3"/>
        <v>0</v>
      </c>
      <c r="O19" s="23">
        <f t="shared" si="1"/>
        <v>790000</v>
      </c>
      <c r="P19" s="23">
        <f t="shared" si="2"/>
        <v>65833.333333333328</v>
      </c>
    </row>
    <row r="20" spans="2:16" ht="8" customHeight="1" x14ac:dyDescent="0.2"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2:16" ht="24" customHeight="1" x14ac:dyDescent="0.2">
      <c r="B21" s="18" t="s">
        <v>63</v>
      </c>
    </row>
    <row r="22" spans="2:16" ht="22" customHeight="1" x14ac:dyDescent="0.2">
      <c r="B22" s="15" t="s">
        <v>64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16">
        <f t="shared" ref="O22:O27" si="4">SUM(C22:N22)</f>
        <v>0</v>
      </c>
      <c r="P22" s="17">
        <f t="shared" ref="P22:P27" si="5">O22/12</f>
        <v>0</v>
      </c>
    </row>
    <row r="23" spans="2:16" ht="22" customHeight="1" x14ac:dyDescent="0.2">
      <c r="B23" s="15" t="s">
        <v>65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16">
        <f t="shared" si="4"/>
        <v>0</v>
      </c>
      <c r="P23" s="17">
        <f t="shared" si="5"/>
        <v>0</v>
      </c>
    </row>
    <row r="24" spans="2:16" ht="22" customHeight="1" x14ac:dyDescent="0.2">
      <c r="B24" s="15" t="s">
        <v>66</v>
      </c>
      <c r="C24" s="36">
        <v>120000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16">
        <f t="shared" si="4"/>
        <v>120000</v>
      </c>
      <c r="P24" s="17">
        <f t="shared" si="5"/>
        <v>10000</v>
      </c>
    </row>
    <row r="25" spans="2:16" ht="22" customHeight="1" x14ac:dyDescent="0.2">
      <c r="B25" s="15" t="s">
        <v>67</v>
      </c>
      <c r="C25" s="36">
        <v>25000</v>
      </c>
      <c r="D25" s="36">
        <v>25000</v>
      </c>
      <c r="E25" s="36">
        <v>25000</v>
      </c>
      <c r="F25" s="36"/>
      <c r="G25" s="36"/>
      <c r="H25" s="36"/>
      <c r="I25" s="36"/>
      <c r="J25" s="36"/>
      <c r="K25" s="36"/>
      <c r="L25" s="36"/>
      <c r="M25" s="36"/>
      <c r="N25" s="36"/>
      <c r="O25" s="16">
        <f t="shared" si="4"/>
        <v>75000</v>
      </c>
      <c r="P25" s="17">
        <f t="shared" si="5"/>
        <v>6250</v>
      </c>
    </row>
    <row r="26" spans="2:16" ht="22" customHeight="1" x14ac:dyDescent="0.2">
      <c r="B26" s="15" t="s">
        <v>68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16">
        <f t="shared" si="4"/>
        <v>0</v>
      </c>
      <c r="P26" s="17">
        <f t="shared" si="5"/>
        <v>0</v>
      </c>
    </row>
    <row r="27" spans="2:16" ht="22" customHeight="1" x14ac:dyDescent="0.2">
      <c r="B27" s="18" t="s">
        <v>69</v>
      </c>
      <c r="C27" s="23">
        <f>SUM(C22:C26)</f>
        <v>145000</v>
      </c>
      <c r="D27" s="23">
        <f>SUM(D22:D26)</f>
        <v>25000</v>
      </c>
      <c r="E27" s="23">
        <f>SUM(E22:E26)</f>
        <v>25000</v>
      </c>
      <c r="F27" s="23">
        <f>SUM(F22:F26)</f>
        <v>0</v>
      </c>
      <c r="G27" s="23">
        <f t="shared" ref="G27:N27" si="6">SUM(G22:G26)</f>
        <v>0</v>
      </c>
      <c r="H27" s="23">
        <f t="shared" si="6"/>
        <v>0</v>
      </c>
      <c r="I27" s="23">
        <f t="shared" si="6"/>
        <v>0</v>
      </c>
      <c r="J27" s="23">
        <f t="shared" si="6"/>
        <v>0</v>
      </c>
      <c r="K27" s="23">
        <f t="shared" si="6"/>
        <v>0</v>
      </c>
      <c r="L27" s="23">
        <f t="shared" si="6"/>
        <v>0</v>
      </c>
      <c r="M27" s="23">
        <f t="shared" si="6"/>
        <v>0</v>
      </c>
      <c r="N27" s="23">
        <f t="shared" si="6"/>
        <v>0</v>
      </c>
      <c r="O27" s="23">
        <f t="shared" si="4"/>
        <v>195000</v>
      </c>
      <c r="P27" s="23">
        <f t="shared" si="5"/>
        <v>16250</v>
      </c>
    </row>
    <row r="28" spans="2:16" ht="8" customHeight="1" x14ac:dyDescent="0.2"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2:16" ht="24" customHeight="1" x14ac:dyDescent="0.2">
      <c r="B29" s="18" t="s">
        <v>70</v>
      </c>
    </row>
    <row r="30" spans="2:16" ht="22" customHeight="1" x14ac:dyDescent="0.2">
      <c r="B30" s="15" t="s">
        <v>71</v>
      </c>
      <c r="C30" s="36">
        <v>100000</v>
      </c>
      <c r="D30" s="36">
        <v>100000</v>
      </c>
      <c r="E30" s="36">
        <v>100000</v>
      </c>
      <c r="F30" s="36"/>
      <c r="G30" s="36"/>
      <c r="H30" s="36"/>
      <c r="I30" s="36"/>
      <c r="J30" s="36"/>
      <c r="K30" s="36"/>
      <c r="L30" s="36"/>
      <c r="M30" s="36"/>
      <c r="N30" s="36"/>
      <c r="O30" s="16">
        <f>SUM(C30:N30)</f>
        <v>300000</v>
      </c>
      <c r="P30" s="17">
        <f>O30/12</f>
        <v>25000</v>
      </c>
    </row>
    <row r="31" spans="2:16" ht="22" customHeight="1" x14ac:dyDescent="0.2">
      <c r="B31" s="15" t="s">
        <v>72</v>
      </c>
      <c r="C31" s="36">
        <v>50000</v>
      </c>
      <c r="D31" s="36">
        <v>50000</v>
      </c>
      <c r="E31" s="36">
        <v>50000</v>
      </c>
      <c r="F31" s="36"/>
      <c r="G31" s="36"/>
      <c r="H31" s="36"/>
      <c r="I31" s="36"/>
      <c r="J31" s="36"/>
      <c r="K31" s="36"/>
      <c r="L31" s="36"/>
      <c r="M31" s="36"/>
      <c r="N31" s="36"/>
      <c r="O31" s="16">
        <f>SUM(C31:N31)</f>
        <v>150000</v>
      </c>
      <c r="P31" s="17">
        <f>O31/12</f>
        <v>12500</v>
      </c>
    </row>
    <row r="32" spans="2:16" ht="22" customHeight="1" x14ac:dyDescent="0.2">
      <c r="B32" s="15" t="s">
        <v>73</v>
      </c>
      <c r="C32" s="36">
        <v>25000</v>
      </c>
      <c r="D32" s="36">
        <v>25000</v>
      </c>
      <c r="E32" s="36">
        <v>25000</v>
      </c>
      <c r="F32" s="36"/>
      <c r="G32" s="36"/>
      <c r="H32" s="36"/>
      <c r="I32" s="36"/>
      <c r="J32" s="36"/>
      <c r="K32" s="36"/>
      <c r="L32" s="36"/>
      <c r="M32" s="36"/>
      <c r="N32" s="36"/>
      <c r="O32" s="16">
        <f>SUM(C32:N32)</f>
        <v>75000</v>
      </c>
      <c r="P32" s="17">
        <f>O32/12</f>
        <v>6250</v>
      </c>
    </row>
    <row r="33" spans="2:16" ht="22" customHeight="1" x14ac:dyDescent="0.2">
      <c r="B33" s="15" t="s">
        <v>74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16">
        <f>SUM(C33:N33)</f>
        <v>0</v>
      </c>
      <c r="P33" s="17">
        <f>O33/12</f>
        <v>0</v>
      </c>
    </row>
    <row r="34" spans="2:16" ht="22" customHeight="1" x14ac:dyDescent="0.2">
      <c r="B34" s="18" t="s">
        <v>75</v>
      </c>
      <c r="C34" s="23">
        <f t="shared" ref="C34:N34" si="7">C30+C31+C32+C33</f>
        <v>175000</v>
      </c>
      <c r="D34" s="23">
        <f t="shared" si="7"/>
        <v>175000</v>
      </c>
      <c r="E34" s="23">
        <f t="shared" si="7"/>
        <v>175000</v>
      </c>
      <c r="F34" s="23">
        <f t="shared" si="7"/>
        <v>0</v>
      </c>
      <c r="G34" s="23">
        <f t="shared" si="7"/>
        <v>0</v>
      </c>
      <c r="H34" s="23">
        <f t="shared" si="7"/>
        <v>0</v>
      </c>
      <c r="I34" s="23">
        <f t="shared" si="7"/>
        <v>0</v>
      </c>
      <c r="J34" s="23">
        <f t="shared" si="7"/>
        <v>0</v>
      </c>
      <c r="K34" s="23">
        <f t="shared" si="7"/>
        <v>0</v>
      </c>
      <c r="L34" s="23">
        <f t="shared" si="7"/>
        <v>0</v>
      </c>
      <c r="M34" s="23">
        <f t="shared" si="7"/>
        <v>0</v>
      </c>
      <c r="N34" s="23">
        <f t="shared" si="7"/>
        <v>0</v>
      </c>
      <c r="O34" s="23">
        <f>SUM(C34:N34)</f>
        <v>525000</v>
      </c>
      <c r="P34" s="23">
        <f>O34/12</f>
        <v>43750</v>
      </c>
    </row>
    <row r="35" spans="2:16" ht="8" customHeight="1" x14ac:dyDescent="0.2"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2:16" ht="24" customHeight="1" x14ac:dyDescent="0.2">
      <c r="B36" s="18" t="s">
        <v>76</v>
      </c>
    </row>
    <row r="37" spans="2:16" ht="24" customHeight="1" x14ac:dyDescent="0.2">
      <c r="B37" s="18" t="s">
        <v>77</v>
      </c>
      <c r="C37" s="23">
        <f t="shared" ref="C37:N37" si="8">C19+C27+C34</f>
        <v>750000</v>
      </c>
      <c r="D37" s="23">
        <f t="shared" si="8"/>
        <v>330000</v>
      </c>
      <c r="E37" s="23">
        <f t="shared" si="8"/>
        <v>430000</v>
      </c>
      <c r="F37" s="23">
        <f t="shared" si="8"/>
        <v>0</v>
      </c>
      <c r="G37" s="23">
        <f t="shared" si="8"/>
        <v>0</v>
      </c>
      <c r="H37" s="23">
        <f t="shared" si="8"/>
        <v>0</v>
      </c>
      <c r="I37" s="23">
        <f t="shared" si="8"/>
        <v>0</v>
      </c>
      <c r="J37" s="23">
        <f t="shared" si="8"/>
        <v>0</v>
      </c>
      <c r="K37" s="23">
        <f t="shared" si="8"/>
        <v>0</v>
      </c>
      <c r="L37" s="23">
        <f t="shared" si="8"/>
        <v>0</v>
      </c>
      <c r="M37" s="23">
        <f t="shared" si="8"/>
        <v>0</v>
      </c>
      <c r="N37" s="23">
        <f t="shared" si="8"/>
        <v>0</v>
      </c>
      <c r="O37" s="23">
        <f>SUM(C37:N37)</f>
        <v>1510000</v>
      </c>
      <c r="P37" s="23">
        <f>O37/12</f>
        <v>125833.33333333333</v>
      </c>
    </row>
    <row r="38" spans="2:16" ht="22" customHeight="1" x14ac:dyDescent="0.2">
      <c r="B38" s="19" t="s">
        <v>78</v>
      </c>
      <c r="C38" s="32">
        <f t="shared" ref="C38:N38" si="9">C8-C37</f>
        <v>100000</v>
      </c>
      <c r="D38" s="32">
        <f t="shared" si="9"/>
        <v>520000</v>
      </c>
      <c r="E38" s="32">
        <f t="shared" si="9"/>
        <v>320000</v>
      </c>
      <c r="F38" s="32">
        <f t="shared" si="9"/>
        <v>0</v>
      </c>
      <c r="G38" s="32">
        <f t="shared" si="9"/>
        <v>0</v>
      </c>
      <c r="H38" s="32">
        <f t="shared" si="9"/>
        <v>0</v>
      </c>
      <c r="I38" s="32">
        <f t="shared" si="9"/>
        <v>0</v>
      </c>
      <c r="J38" s="32">
        <f t="shared" si="9"/>
        <v>0</v>
      </c>
      <c r="K38" s="32">
        <f t="shared" si="9"/>
        <v>0</v>
      </c>
      <c r="L38" s="32">
        <f t="shared" si="9"/>
        <v>0</v>
      </c>
      <c r="M38" s="32">
        <f t="shared" si="9"/>
        <v>0</v>
      </c>
      <c r="N38" s="32">
        <f t="shared" si="9"/>
        <v>0</v>
      </c>
      <c r="O38" s="32">
        <f>SUM(C38:N38)</f>
        <v>940000</v>
      </c>
      <c r="P38" s="32">
        <f>O38/12</f>
        <v>78333.333333333328</v>
      </c>
    </row>
    <row r="39" spans="2:16" ht="22" customHeight="1" x14ac:dyDescent="0.2">
      <c r="B39" s="19" t="s">
        <v>79</v>
      </c>
      <c r="C39" s="20">
        <f>C38</f>
        <v>100000</v>
      </c>
      <c r="D39" s="20">
        <f t="shared" ref="D39:N39" si="10">C39+D38</f>
        <v>620000</v>
      </c>
      <c r="E39" s="20">
        <f t="shared" si="10"/>
        <v>940000</v>
      </c>
      <c r="F39" s="20">
        <f t="shared" si="10"/>
        <v>940000</v>
      </c>
      <c r="G39" s="20">
        <f t="shared" si="10"/>
        <v>940000</v>
      </c>
      <c r="H39" s="20">
        <f t="shared" si="10"/>
        <v>940000</v>
      </c>
      <c r="I39" s="20">
        <f t="shared" si="10"/>
        <v>940000</v>
      </c>
      <c r="J39" s="20">
        <f t="shared" si="10"/>
        <v>940000</v>
      </c>
      <c r="K39" s="20">
        <f t="shared" si="10"/>
        <v>940000</v>
      </c>
      <c r="L39" s="20">
        <f t="shared" si="10"/>
        <v>940000</v>
      </c>
      <c r="M39" s="20">
        <f t="shared" si="10"/>
        <v>940000</v>
      </c>
      <c r="N39" s="20">
        <f t="shared" si="10"/>
        <v>940000</v>
      </c>
      <c r="O39" s="20">
        <f>N39</f>
        <v>940000</v>
      </c>
      <c r="P39" s="20"/>
    </row>
    <row r="40" spans="2:16" ht="22" customHeight="1" x14ac:dyDescent="0.2">
      <c r="B40" s="19" t="s">
        <v>80</v>
      </c>
      <c r="C40" s="20">
        <f t="shared" ref="C40:N40" si="11">C8-C37+C24</f>
        <v>220000</v>
      </c>
      <c r="D40" s="20">
        <f t="shared" si="11"/>
        <v>520000</v>
      </c>
      <c r="E40" s="20">
        <f t="shared" si="11"/>
        <v>320000</v>
      </c>
      <c r="F40" s="20">
        <f t="shared" si="11"/>
        <v>0</v>
      </c>
      <c r="G40" s="20">
        <f t="shared" si="11"/>
        <v>0</v>
      </c>
      <c r="H40" s="20">
        <f t="shared" si="11"/>
        <v>0</v>
      </c>
      <c r="I40" s="20">
        <f t="shared" si="11"/>
        <v>0</v>
      </c>
      <c r="J40" s="20">
        <f t="shared" si="11"/>
        <v>0</v>
      </c>
      <c r="K40" s="20">
        <f t="shared" si="11"/>
        <v>0</v>
      </c>
      <c r="L40" s="20">
        <f t="shared" si="11"/>
        <v>0</v>
      </c>
      <c r="M40" s="20">
        <f t="shared" si="11"/>
        <v>0</v>
      </c>
      <c r="N40" s="20">
        <f t="shared" si="11"/>
        <v>0</v>
      </c>
      <c r="O40" s="20">
        <f>SUM(C40:N40)</f>
        <v>1060000</v>
      </c>
      <c r="P40" s="20">
        <f>O40/12</f>
        <v>88333.333333333328</v>
      </c>
    </row>
    <row r="42" spans="2:16" ht="36" customHeight="1" x14ac:dyDescent="0.2">
      <c r="B42" s="49" t="s">
        <v>81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4" spans="2:16" ht="24" customHeight="1" x14ac:dyDescent="0.2">
      <c r="B44" s="50" t="s">
        <v>82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4">
    <mergeCell ref="B42:P42"/>
    <mergeCell ref="B44:P44"/>
    <mergeCell ref="B3:P3"/>
    <mergeCell ref="B2:P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42"/>
  <sheetViews>
    <sheetView showGridLines="0" zoomScale="140" workbookViewId="0">
      <pane xSplit="2" ySplit="4" topLeftCell="C5" activePane="bottomRight" state="frozen"/>
      <selection pane="topRight"/>
      <selection pane="bottomLeft"/>
      <selection pane="bottomRight" activeCell="T10" sqref="T10"/>
    </sheetView>
  </sheetViews>
  <sheetFormatPr baseColWidth="10" defaultColWidth="8.83203125" defaultRowHeight="15" x14ac:dyDescent="0.2"/>
  <cols>
    <col min="1" max="1" width="2" customWidth="1"/>
    <col min="2" max="2" width="36" customWidth="1"/>
    <col min="3" max="14" width="11" customWidth="1"/>
    <col min="15" max="16" width="13" customWidth="1"/>
  </cols>
  <sheetData>
    <row r="2" spans="2:16" ht="32" customHeight="1" x14ac:dyDescent="0.2">
      <c r="B2" s="42" t="s">
        <v>83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2:16" ht="18" customHeight="1" x14ac:dyDescent="0.2">
      <c r="B3" s="51" t="s">
        <v>84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2:16" ht="22" customHeight="1" x14ac:dyDescent="0.2">
      <c r="B4" s="21" t="s">
        <v>34</v>
      </c>
      <c r="C4" s="21" t="s">
        <v>35</v>
      </c>
      <c r="D4" s="21" t="s">
        <v>36</v>
      </c>
      <c r="E4" s="21" t="s">
        <v>37</v>
      </c>
      <c r="F4" s="21" t="s">
        <v>38</v>
      </c>
      <c r="G4" s="21" t="s">
        <v>39</v>
      </c>
      <c r="H4" s="21" t="s">
        <v>40</v>
      </c>
      <c r="I4" s="21" t="s">
        <v>41</v>
      </c>
      <c r="J4" s="21" t="s">
        <v>42</v>
      </c>
      <c r="K4" s="21" t="s">
        <v>43</v>
      </c>
      <c r="L4" s="21" t="s">
        <v>44</v>
      </c>
      <c r="M4" s="21" t="s">
        <v>45</v>
      </c>
      <c r="N4" s="21" t="s">
        <v>46</v>
      </c>
      <c r="O4" s="21" t="s">
        <v>85</v>
      </c>
      <c r="P4" s="21" t="s">
        <v>48</v>
      </c>
    </row>
    <row r="5" spans="2:16" ht="24" customHeight="1" x14ac:dyDescent="0.2">
      <c r="B5" s="22" t="s">
        <v>49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2:16" ht="22" customHeight="1" x14ac:dyDescent="0.2">
      <c r="B6" s="27" t="s">
        <v>50</v>
      </c>
      <c r="C6" s="28">
        <v>759000</v>
      </c>
      <c r="D6" s="28">
        <v>759000</v>
      </c>
      <c r="E6" s="28">
        <v>759000</v>
      </c>
      <c r="F6" s="28">
        <v>759000</v>
      </c>
      <c r="G6" s="28">
        <v>759000</v>
      </c>
      <c r="H6" s="28">
        <v>759000</v>
      </c>
      <c r="I6" s="28">
        <v>759000</v>
      </c>
      <c r="J6" s="28">
        <v>759000</v>
      </c>
      <c r="K6" s="28">
        <v>759000</v>
      </c>
      <c r="L6" s="28">
        <v>759000</v>
      </c>
      <c r="M6" s="28">
        <v>759000</v>
      </c>
      <c r="N6" s="28">
        <v>759000</v>
      </c>
      <c r="O6" s="16">
        <f>SUM(C6:N6)</f>
        <v>9108000</v>
      </c>
      <c r="P6" s="17">
        <f>O6/12</f>
        <v>759000</v>
      </c>
    </row>
    <row r="7" spans="2:16" ht="22" customHeight="1" x14ac:dyDescent="0.2">
      <c r="B7" s="27" t="s">
        <v>51</v>
      </c>
      <c r="C7" s="28"/>
      <c r="D7" s="28"/>
      <c r="E7" s="28"/>
      <c r="F7" s="28"/>
      <c r="G7" s="28"/>
      <c r="H7" s="28">
        <v>50000</v>
      </c>
      <c r="I7" s="28"/>
      <c r="J7" s="28"/>
      <c r="K7" s="28"/>
      <c r="L7" s="28"/>
      <c r="M7" s="28"/>
      <c r="N7" s="28"/>
      <c r="O7" s="16">
        <f>SUM(C7:N7)</f>
        <v>50000</v>
      </c>
      <c r="P7" s="17">
        <f>O7/12</f>
        <v>4166.666666666667</v>
      </c>
    </row>
    <row r="8" spans="2:16" ht="22" customHeight="1" x14ac:dyDescent="0.2">
      <c r="B8" s="25" t="s">
        <v>52</v>
      </c>
      <c r="C8" s="26">
        <f t="shared" ref="C8:N8" si="0">C6+C7</f>
        <v>759000</v>
      </c>
      <c r="D8" s="26">
        <f t="shared" si="0"/>
        <v>759000</v>
      </c>
      <c r="E8" s="26">
        <f t="shared" si="0"/>
        <v>759000</v>
      </c>
      <c r="F8" s="26">
        <f t="shared" si="0"/>
        <v>759000</v>
      </c>
      <c r="G8" s="26">
        <f t="shared" si="0"/>
        <v>759000</v>
      </c>
      <c r="H8" s="26">
        <f t="shared" si="0"/>
        <v>809000</v>
      </c>
      <c r="I8" s="26">
        <f t="shared" si="0"/>
        <v>759000</v>
      </c>
      <c r="J8" s="26">
        <f t="shared" si="0"/>
        <v>759000</v>
      </c>
      <c r="K8" s="26">
        <f t="shared" si="0"/>
        <v>759000</v>
      </c>
      <c r="L8" s="26">
        <f t="shared" si="0"/>
        <v>759000</v>
      </c>
      <c r="M8" s="26">
        <f t="shared" si="0"/>
        <v>759000</v>
      </c>
      <c r="N8" s="26">
        <f t="shared" si="0"/>
        <v>759000</v>
      </c>
      <c r="O8" s="26">
        <f>SUM(C8:N8)</f>
        <v>9158000</v>
      </c>
      <c r="P8" s="26">
        <f>O8/12</f>
        <v>763166.66666666663</v>
      </c>
    </row>
    <row r="9" spans="2:16" ht="8" customHeight="1" x14ac:dyDescent="0.2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2:16" ht="24" customHeight="1" x14ac:dyDescent="0.2">
      <c r="B10" s="25" t="s">
        <v>53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2:16" ht="22" customHeight="1" x14ac:dyDescent="0.2">
      <c r="B11" s="27" t="s">
        <v>54</v>
      </c>
      <c r="C11" s="28"/>
      <c r="D11" s="28"/>
      <c r="E11" s="28"/>
      <c r="F11" s="28">
        <v>450000</v>
      </c>
      <c r="G11" s="28"/>
      <c r="H11" s="28"/>
      <c r="I11" s="28"/>
      <c r="J11" s="28"/>
      <c r="K11" s="28"/>
      <c r="L11" s="28">
        <v>450000</v>
      </c>
      <c r="M11" s="28"/>
      <c r="N11" s="28"/>
      <c r="O11" s="16">
        <f t="shared" ref="O11:O19" si="1">SUM(C11:N11)</f>
        <v>900000</v>
      </c>
      <c r="P11" s="17">
        <f t="shared" ref="P11:P19" si="2">O11/12</f>
        <v>75000</v>
      </c>
    </row>
    <row r="12" spans="2:16" ht="22" customHeight="1" x14ac:dyDescent="0.2">
      <c r="B12" s="27" t="s">
        <v>55</v>
      </c>
      <c r="C12" s="28"/>
      <c r="D12" s="28">
        <v>75000</v>
      </c>
      <c r="E12" s="28"/>
      <c r="F12" s="28"/>
      <c r="G12" s="28">
        <v>75000</v>
      </c>
      <c r="H12" s="28"/>
      <c r="I12" s="28"/>
      <c r="J12" s="28">
        <v>75000</v>
      </c>
      <c r="K12" s="28"/>
      <c r="L12" s="28"/>
      <c r="M12" s="28">
        <v>75000</v>
      </c>
      <c r="N12" s="28"/>
      <c r="O12" s="16">
        <f t="shared" si="1"/>
        <v>300000</v>
      </c>
      <c r="P12" s="17">
        <f t="shared" si="2"/>
        <v>25000</v>
      </c>
    </row>
    <row r="13" spans="2:16" ht="22" customHeight="1" x14ac:dyDescent="0.2">
      <c r="B13" s="27" t="s">
        <v>56</v>
      </c>
      <c r="C13" s="28">
        <v>100000</v>
      </c>
      <c r="D13" s="28">
        <v>100000</v>
      </c>
      <c r="E13" s="28">
        <v>100000</v>
      </c>
      <c r="F13" s="28">
        <v>100000</v>
      </c>
      <c r="G13" s="28">
        <v>100000</v>
      </c>
      <c r="H13" s="28">
        <v>100000</v>
      </c>
      <c r="I13" s="28">
        <v>100000</v>
      </c>
      <c r="J13" s="28">
        <v>100000</v>
      </c>
      <c r="K13" s="28">
        <v>100000</v>
      </c>
      <c r="L13" s="28">
        <v>100000</v>
      </c>
      <c r="M13" s="28">
        <v>100000</v>
      </c>
      <c r="N13" s="28">
        <v>100000</v>
      </c>
      <c r="O13" s="16">
        <f t="shared" si="1"/>
        <v>1200000</v>
      </c>
      <c r="P13" s="17">
        <f t="shared" si="2"/>
        <v>100000</v>
      </c>
    </row>
    <row r="14" spans="2:16" ht="22" customHeight="1" x14ac:dyDescent="0.2">
      <c r="B14" s="27" t="s">
        <v>57</v>
      </c>
      <c r="C14" s="28"/>
      <c r="D14" s="28"/>
      <c r="E14" s="28">
        <v>80000</v>
      </c>
      <c r="F14" s="28"/>
      <c r="G14" s="28"/>
      <c r="H14" s="28">
        <v>80000</v>
      </c>
      <c r="I14" s="28"/>
      <c r="J14" s="28"/>
      <c r="K14" s="28">
        <v>80000</v>
      </c>
      <c r="L14" s="28"/>
      <c r="M14" s="28"/>
      <c r="N14" s="28">
        <v>80000</v>
      </c>
      <c r="O14" s="16">
        <f t="shared" si="1"/>
        <v>320000</v>
      </c>
      <c r="P14" s="17">
        <f t="shared" si="2"/>
        <v>26666.666666666668</v>
      </c>
    </row>
    <row r="15" spans="2:16" ht="22" customHeight="1" x14ac:dyDescent="0.2">
      <c r="B15" s="27" t="s">
        <v>58</v>
      </c>
      <c r="C15" s="28">
        <v>32000</v>
      </c>
      <c r="D15" s="28">
        <v>32000</v>
      </c>
      <c r="E15" s="28">
        <v>32000</v>
      </c>
      <c r="F15" s="28">
        <v>32000</v>
      </c>
      <c r="G15" s="28">
        <v>32000</v>
      </c>
      <c r="H15" s="28">
        <v>32000</v>
      </c>
      <c r="I15" s="28">
        <v>32000</v>
      </c>
      <c r="J15" s="28">
        <v>32000</v>
      </c>
      <c r="K15" s="28">
        <v>32000</v>
      </c>
      <c r="L15" s="28">
        <v>32000</v>
      </c>
      <c r="M15" s="28">
        <v>32000</v>
      </c>
      <c r="N15" s="28">
        <v>28000</v>
      </c>
      <c r="O15" s="16">
        <f t="shared" si="1"/>
        <v>380000</v>
      </c>
      <c r="P15" s="17">
        <f t="shared" si="2"/>
        <v>31666.666666666668</v>
      </c>
    </row>
    <row r="16" spans="2:16" ht="22" customHeight="1" x14ac:dyDescent="0.2">
      <c r="B16" s="27" t="s">
        <v>59</v>
      </c>
      <c r="C16" s="28"/>
      <c r="D16" s="28"/>
      <c r="E16" s="28">
        <v>50000</v>
      </c>
      <c r="F16" s="28"/>
      <c r="G16" s="28"/>
      <c r="H16" s="28"/>
      <c r="I16" s="28"/>
      <c r="J16" s="28"/>
      <c r="K16" s="28">
        <v>50000</v>
      </c>
      <c r="L16" s="28"/>
      <c r="M16" s="28"/>
      <c r="N16" s="28"/>
      <c r="O16" s="16">
        <f t="shared" si="1"/>
        <v>100000</v>
      </c>
      <c r="P16" s="17">
        <f t="shared" si="2"/>
        <v>8333.3333333333339</v>
      </c>
    </row>
    <row r="17" spans="2:16" ht="22" customHeight="1" x14ac:dyDescent="0.2">
      <c r="B17" s="27" t="s">
        <v>60</v>
      </c>
      <c r="C17" s="28">
        <v>10000</v>
      </c>
      <c r="D17" s="28">
        <v>10000</v>
      </c>
      <c r="E17" s="28">
        <v>10000</v>
      </c>
      <c r="F17" s="28">
        <v>10000</v>
      </c>
      <c r="G17" s="28">
        <v>10000</v>
      </c>
      <c r="H17" s="28">
        <v>10000</v>
      </c>
      <c r="I17" s="28">
        <v>10000</v>
      </c>
      <c r="J17" s="28">
        <v>10000</v>
      </c>
      <c r="K17" s="28">
        <v>10000</v>
      </c>
      <c r="L17" s="28">
        <v>10000</v>
      </c>
      <c r="M17" s="28">
        <v>10000</v>
      </c>
      <c r="N17" s="28">
        <v>10000</v>
      </c>
      <c r="O17" s="16">
        <f t="shared" si="1"/>
        <v>120000</v>
      </c>
      <c r="P17" s="17">
        <f t="shared" si="2"/>
        <v>10000</v>
      </c>
    </row>
    <row r="18" spans="2:16" ht="22" customHeight="1" x14ac:dyDescent="0.2">
      <c r="B18" s="27" t="s">
        <v>61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16">
        <f t="shared" si="1"/>
        <v>0</v>
      </c>
      <c r="P18" s="17">
        <f t="shared" si="2"/>
        <v>0</v>
      </c>
    </row>
    <row r="19" spans="2:16" ht="22" customHeight="1" x14ac:dyDescent="0.2">
      <c r="B19" s="22" t="s">
        <v>62</v>
      </c>
      <c r="C19" s="23">
        <f t="shared" ref="C19:N19" si="3">C11+C12+C13+C14+C15+C16+C17+C18</f>
        <v>142000</v>
      </c>
      <c r="D19" s="23">
        <f t="shared" si="3"/>
        <v>217000</v>
      </c>
      <c r="E19" s="23">
        <f t="shared" si="3"/>
        <v>272000</v>
      </c>
      <c r="F19" s="23">
        <f t="shared" si="3"/>
        <v>592000</v>
      </c>
      <c r="G19" s="23">
        <f t="shared" si="3"/>
        <v>217000</v>
      </c>
      <c r="H19" s="23">
        <f t="shared" si="3"/>
        <v>222000</v>
      </c>
      <c r="I19" s="23">
        <f t="shared" si="3"/>
        <v>142000</v>
      </c>
      <c r="J19" s="23">
        <f t="shared" si="3"/>
        <v>217000</v>
      </c>
      <c r="K19" s="23">
        <f t="shared" si="3"/>
        <v>272000</v>
      </c>
      <c r="L19" s="23">
        <f t="shared" si="3"/>
        <v>592000</v>
      </c>
      <c r="M19" s="23">
        <f t="shared" si="3"/>
        <v>217000</v>
      </c>
      <c r="N19" s="23">
        <f t="shared" si="3"/>
        <v>218000</v>
      </c>
      <c r="O19" s="23">
        <f t="shared" si="1"/>
        <v>3320000</v>
      </c>
      <c r="P19" s="23">
        <f t="shared" si="2"/>
        <v>276666.66666666669</v>
      </c>
    </row>
    <row r="20" spans="2:16" ht="8" customHeight="1" x14ac:dyDescent="0.2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2:16" ht="24" customHeight="1" x14ac:dyDescent="0.2">
      <c r="B21" s="18" t="s">
        <v>63</v>
      </c>
    </row>
    <row r="22" spans="2:16" ht="22" customHeight="1" x14ac:dyDescent="0.2">
      <c r="B22" s="27" t="s">
        <v>64</v>
      </c>
      <c r="C22" s="28">
        <v>15000</v>
      </c>
      <c r="D22" s="28">
        <v>15000</v>
      </c>
      <c r="E22" s="28">
        <v>15000</v>
      </c>
      <c r="F22" s="28">
        <v>15000</v>
      </c>
      <c r="G22" s="28">
        <v>15000</v>
      </c>
      <c r="H22" s="28">
        <v>15000</v>
      </c>
      <c r="I22" s="28">
        <v>15000</v>
      </c>
      <c r="J22" s="28">
        <v>15000</v>
      </c>
      <c r="K22" s="28">
        <v>15000</v>
      </c>
      <c r="L22" s="28">
        <v>15000</v>
      </c>
      <c r="M22" s="28">
        <v>15000</v>
      </c>
      <c r="N22" s="28">
        <v>15000</v>
      </c>
      <c r="O22" s="16">
        <f t="shared" ref="O22:O27" si="4">SUM(C22:N22)</f>
        <v>180000</v>
      </c>
      <c r="P22" s="17">
        <f t="shared" ref="P22:P27" si="5">O22/12</f>
        <v>15000</v>
      </c>
    </row>
    <row r="23" spans="2:16" ht="22" customHeight="1" x14ac:dyDescent="0.2">
      <c r="B23" s="27" t="s">
        <v>65</v>
      </c>
      <c r="C23" s="28">
        <v>5000</v>
      </c>
      <c r="D23" s="28">
        <v>5000</v>
      </c>
      <c r="E23" s="28">
        <v>5000</v>
      </c>
      <c r="F23" s="28">
        <v>5000</v>
      </c>
      <c r="G23" s="28">
        <v>5000</v>
      </c>
      <c r="H23" s="28">
        <v>5000</v>
      </c>
      <c r="I23" s="28">
        <v>5000</v>
      </c>
      <c r="J23" s="28">
        <v>5000</v>
      </c>
      <c r="K23" s="28">
        <v>5000</v>
      </c>
      <c r="L23" s="28">
        <v>5000</v>
      </c>
      <c r="M23" s="28">
        <v>5000</v>
      </c>
      <c r="N23" s="28">
        <v>5000</v>
      </c>
      <c r="O23" s="16">
        <f t="shared" si="4"/>
        <v>60000</v>
      </c>
      <c r="P23" s="17">
        <f t="shared" si="5"/>
        <v>5000</v>
      </c>
    </row>
    <row r="24" spans="2:16" ht="22" customHeight="1" x14ac:dyDescent="0.2">
      <c r="B24" s="27" t="s">
        <v>66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6">
        <f t="shared" si="4"/>
        <v>0</v>
      </c>
      <c r="P24" s="17">
        <f t="shared" si="5"/>
        <v>0</v>
      </c>
    </row>
    <row r="25" spans="2:16" ht="22" customHeight="1" x14ac:dyDescent="0.2">
      <c r="B25" s="27" t="s">
        <v>67</v>
      </c>
      <c r="C25" s="28">
        <v>10000</v>
      </c>
      <c r="D25" s="28">
        <v>10000</v>
      </c>
      <c r="E25" s="28">
        <v>10000</v>
      </c>
      <c r="F25" s="28">
        <v>10000</v>
      </c>
      <c r="G25" s="28">
        <v>10000</v>
      </c>
      <c r="H25" s="28">
        <v>10000</v>
      </c>
      <c r="I25" s="28">
        <v>10000</v>
      </c>
      <c r="J25" s="28">
        <v>10000</v>
      </c>
      <c r="K25" s="28">
        <v>10000</v>
      </c>
      <c r="L25" s="28">
        <v>10000</v>
      </c>
      <c r="M25" s="28">
        <v>10000</v>
      </c>
      <c r="N25" s="28">
        <v>10000</v>
      </c>
      <c r="O25" s="16">
        <f t="shared" si="4"/>
        <v>120000</v>
      </c>
      <c r="P25" s="17">
        <f t="shared" si="5"/>
        <v>10000</v>
      </c>
    </row>
    <row r="26" spans="2:16" ht="22" customHeight="1" x14ac:dyDescent="0.2">
      <c r="B26" s="27" t="s">
        <v>68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16">
        <f t="shared" si="4"/>
        <v>0</v>
      </c>
      <c r="P26" s="17">
        <f t="shared" si="5"/>
        <v>0</v>
      </c>
    </row>
    <row r="27" spans="2:16" ht="22" customHeight="1" x14ac:dyDescent="0.2">
      <c r="B27" s="22" t="s">
        <v>69</v>
      </c>
      <c r="C27" s="23">
        <f t="shared" ref="C27:N27" si="6">C11+C12+C13+C14+C15+C16+C17+C18</f>
        <v>142000</v>
      </c>
      <c r="D27" s="23">
        <f t="shared" si="6"/>
        <v>217000</v>
      </c>
      <c r="E27" s="23">
        <f t="shared" si="6"/>
        <v>272000</v>
      </c>
      <c r="F27" s="23">
        <f t="shared" si="6"/>
        <v>592000</v>
      </c>
      <c r="G27" s="23">
        <f t="shared" si="6"/>
        <v>217000</v>
      </c>
      <c r="H27" s="23">
        <f t="shared" si="6"/>
        <v>222000</v>
      </c>
      <c r="I27" s="23">
        <f t="shared" si="6"/>
        <v>142000</v>
      </c>
      <c r="J27" s="23">
        <f t="shared" si="6"/>
        <v>217000</v>
      </c>
      <c r="K27" s="23">
        <f t="shared" si="6"/>
        <v>272000</v>
      </c>
      <c r="L27" s="23">
        <f t="shared" si="6"/>
        <v>592000</v>
      </c>
      <c r="M27" s="23">
        <f t="shared" si="6"/>
        <v>217000</v>
      </c>
      <c r="N27" s="23">
        <f t="shared" si="6"/>
        <v>218000</v>
      </c>
      <c r="O27" s="23">
        <f t="shared" si="4"/>
        <v>3320000</v>
      </c>
      <c r="P27" s="23">
        <f t="shared" si="5"/>
        <v>276666.66666666669</v>
      </c>
    </row>
    <row r="28" spans="2:16" ht="8" customHeight="1" x14ac:dyDescent="0.2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2:16" ht="24" customHeight="1" x14ac:dyDescent="0.2">
      <c r="B29" s="18" t="s">
        <v>70</v>
      </c>
    </row>
    <row r="30" spans="2:16" ht="22" customHeight="1" x14ac:dyDescent="0.2">
      <c r="B30" s="27" t="s">
        <v>86</v>
      </c>
      <c r="C30" s="28">
        <v>80000</v>
      </c>
      <c r="D30" s="28">
        <v>80000</v>
      </c>
      <c r="E30" s="28">
        <v>80000</v>
      </c>
      <c r="F30" s="28">
        <v>80000</v>
      </c>
      <c r="G30" s="28">
        <v>80000</v>
      </c>
      <c r="H30" s="28">
        <v>80000</v>
      </c>
      <c r="I30" s="28">
        <v>80000</v>
      </c>
      <c r="J30" s="28">
        <v>80000</v>
      </c>
      <c r="K30" s="28">
        <v>80000</v>
      </c>
      <c r="L30" s="28">
        <v>80000</v>
      </c>
      <c r="M30" s="28">
        <v>80000</v>
      </c>
      <c r="N30" s="28">
        <v>80000</v>
      </c>
      <c r="O30" s="16">
        <f>SUM(C30:N30)</f>
        <v>960000</v>
      </c>
      <c r="P30" s="17">
        <f>O30/12</f>
        <v>80000</v>
      </c>
    </row>
    <row r="31" spans="2:16" ht="22" customHeight="1" x14ac:dyDescent="0.2">
      <c r="B31" s="27" t="s">
        <v>72</v>
      </c>
      <c r="C31" s="28">
        <v>25000</v>
      </c>
      <c r="D31" s="28">
        <v>25000</v>
      </c>
      <c r="E31" s="28">
        <v>25000</v>
      </c>
      <c r="F31" s="28">
        <v>25000</v>
      </c>
      <c r="G31" s="28">
        <v>25000</v>
      </c>
      <c r="H31" s="28">
        <v>25000</v>
      </c>
      <c r="I31" s="28">
        <v>25000</v>
      </c>
      <c r="J31" s="28">
        <v>25000</v>
      </c>
      <c r="K31" s="28">
        <v>25000</v>
      </c>
      <c r="L31" s="28">
        <v>25000</v>
      </c>
      <c r="M31" s="28">
        <v>25000</v>
      </c>
      <c r="N31" s="28">
        <v>25000</v>
      </c>
      <c r="O31" s="16">
        <f>SUM(C31:N31)</f>
        <v>300000</v>
      </c>
      <c r="P31" s="17">
        <f>O31/12</f>
        <v>25000</v>
      </c>
    </row>
    <row r="32" spans="2:16" ht="22" customHeight="1" x14ac:dyDescent="0.2">
      <c r="B32" s="27" t="s">
        <v>73</v>
      </c>
      <c r="C32" s="28">
        <v>15000</v>
      </c>
      <c r="D32" s="28">
        <v>15000</v>
      </c>
      <c r="E32" s="28">
        <v>15000</v>
      </c>
      <c r="F32" s="28">
        <v>15000</v>
      </c>
      <c r="G32" s="28">
        <v>15000</v>
      </c>
      <c r="H32" s="28">
        <v>15000</v>
      </c>
      <c r="I32" s="28">
        <v>15000</v>
      </c>
      <c r="J32" s="28">
        <v>15000</v>
      </c>
      <c r="K32" s="28">
        <v>15000</v>
      </c>
      <c r="L32" s="28">
        <v>15000</v>
      </c>
      <c r="M32" s="28">
        <v>15000</v>
      </c>
      <c r="N32" s="28">
        <v>15000</v>
      </c>
      <c r="O32" s="16">
        <f>SUM(C32:N32)</f>
        <v>180000</v>
      </c>
      <c r="P32" s="17">
        <f>O32/12</f>
        <v>15000</v>
      </c>
    </row>
    <row r="33" spans="2:16" ht="22" customHeight="1" x14ac:dyDescent="0.2">
      <c r="B33" s="27" t="s">
        <v>74</v>
      </c>
      <c r="C33" s="28">
        <v>10000</v>
      </c>
      <c r="D33" s="28">
        <v>10000</v>
      </c>
      <c r="E33" s="28">
        <v>10000</v>
      </c>
      <c r="F33" s="28">
        <v>10000</v>
      </c>
      <c r="G33" s="28">
        <v>10000</v>
      </c>
      <c r="H33" s="28">
        <v>10000</v>
      </c>
      <c r="I33" s="28">
        <v>10000</v>
      </c>
      <c r="J33" s="28">
        <v>10000</v>
      </c>
      <c r="K33" s="28">
        <v>10000</v>
      </c>
      <c r="L33" s="28">
        <v>10000</v>
      </c>
      <c r="M33" s="28">
        <v>10000</v>
      </c>
      <c r="N33" s="28">
        <v>10000</v>
      </c>
      <c r="O33" s="16">
        <f>SUM(C33:N33)</f>
        <v>120000</v>
      </c>
      <c r="P33" s="17">
        <f>O33/12</f>
        <v>10000</v>
      </c>
    </row>
    <row r="34" spans="2:16" ht="22" customHeight="1" x14ac:dyDescent="0.2">
      <c r="B34" s="22" t="s">
        <v>75</v>
      </c>
      <c r="C34" s="23">
        <f t="shared" ref="C34:N34" si="7">C30+C31+C32+C33</f>
        <v>130000</v>
      </c>
      <c r="D34" s="23">
        <f t="shared" si="7"/>
        <v>130000</v>
      </c>
      <c r="E34" s="23">
        <f t="shared" si="7"/>
        <v>130000</v>
      </c>
      <c r="F34" s="23">
        <f t="shared" si="7"/>
        <v>130000</v>
      </c>
      <c r="G34" s="23">
        <f t="shared" si="7"/>
        <v>130000</v>
      </c>
      <c r="H34" s="23">
        <f t="shared" si="7"/>
        <v>130000</v>
      </c>
      <c r="I34" s="23">
        <f t="shared" si="7"/>
        <v>130000</v>
      </c>
      <c r="J34" s="23">
        <f t="shared" si="7"/>
        <v>130000</v>
      </c>
      <c r="K34" s="23">
        <f t="shared" si="7"/>
        <v>130000</v>
      </c>
      <c r="L34" s="23">
        <f t="shared" si="7"/>
        <v>130000</v>
      </c>
      <c r="M34" s="23">
        <f t="shared" si="7"/>
        <v>130000</v>
      </c>
      <c r="N34" s="23">
        <f t="shared" si="7"/>
        <v>130000</v>
      </c>
      <c r="O34" s="23">
        <f>SUM(C34:N34)</f>
        <v>1560000</v>
      </c>
      <c r="P34" s="23">
        <f>O34/12</f>
        <v>130000</v>
      </c>
    </row>
    <row r="35" spans="2:16" ht="8" customHeight="1" x14ac:dyDescent="0.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2:16" ht="24" customHeight="1" x14ac:dyDescent="0.2">
      <c r="B36" s="18" t="s">
        <v>76</v>
      </c>
    </row>
    <row r="37" spans="2:16" ht="24" customHeight="1" x14ac:dyDescent="0.2">
      <c r="B37" s="22" t="s">
        <v>77</v>
      </c>
      <c r="C37" s="23">
        <f t="shared" ref="C37:N37" si="8">C19+C27+C34</f>
        <v>414000</v>
      </c>
      <c r="D37" s="23">
        <f t="shared" si="8"/>
        <v>564000</v>
      </c>
      <c r="E37" s="23">
        <f t="shared" si="8"/>
        <v>674000</v>
      </c>
      <c r="F37" s="23">
        <f t="shared" si="8"/>
        <v>1314000</v>
      </c>
      <c r="G37" s="23">
        <f t="shared" si="8"/>
        <v>564000</v>
      </c>
      <c r="H37" s="23">
        <f t="shared" si="8"/>
        <v>574000</v>
      </c>
      <c r="I37" s="23">
        <f t="shared" si="8"/>
        <v>414000</v>
      </c>
      <c r="J37" s="23">
        <f t="shared" si="8"/>
        <v>564000</v>
      </c>
      <c r="K37" s="23">
        <f t="shared" si="8"/>
        <v>674000</v>
      </c>
      <c r="L37" s="23">
        <f t="shared" si="8"/>
        <v>1314000</v>
      </c>
      <c r="M37" s="23">
        <f t="shared" si="8"/>
        <v>564000</v>
      </c>
      <c r="N37" s="23">
        <f t="shared" si="8"/>
        <v>566000</v>
      </c>
      <c r="O37" s="23">
        <f>SUM(C37:N37)</f>
        <v>8200000</v>
      </c>
      <c r="P37" s="23">
        <f>O37/12</f>
        <v>683333.33333333337</v>
      </c>
    </row>
    <row r="38" spans="2:16" ht="22" customHeight="1" x14ac:dyDescent="0.2">
      <c r="B38" s="29" t="s">
        <v>78</v>
      </c>
      <c r="C38" s="20">
        <f t="shared" ref="C38:N38" si="9">C8-C37</f>
        <v>345000</v>
      </c>
      <c r="D38" s="20">
        <f t="shared" si="9"/>
        <v>195000</v>
      </c>
      <c r="E38" s="20">
        <f t="shared" si="9"/>
        <v>85000</v>
      </c>
      <c r="F38" s="20">
        <f t="shared" si="9"/>
        <v>-555000</v>
      </c>
      <c r="G38" s="20">
        <f t="shared" si="9"/>
        <v>195000</v>
      </c>
      <c r="H38" s="20">
        <f t="shared" si="9"/>
        <v>235000</v>
      </c>
      <c r="I38" s="20">
        <f t="shared" si="9"/>
        <v>345000</v>
      </c>
      <c r="J38" s="20">
        <f t="shared" si="9"/>
        <v>195000</v>
      </c>
      <c r="K38" s="20">
        <f t="shared" si="9"/>
        <v>85000</v>
      </c>
      <c r="L38" s="20">
        <f t="shared" si="9"/>
        <v>-555000</v>
      </c>
      <c r="M38" s="20">
        <f t="shared" si="9"/>
        <v>195000</v>
      </c>
      <c r="N38" s="20">
        <f t="shared" si="9"/>
        <v>193000</v>
      </c>
      <c r="O38" s="20">
        <f>SUM(C38:N38)</f>
        <v>958000</v>
      </c>
      <c r="P38" s="20">
        <f>O38/12</f>
        <v>79833.333333333328</v>
      </c>
    </row>
    <row r="39" spans="2:16" ht="22" customHeight="1" x14ac:dyDescent="0.2">
      <c r="B39" s="29" t="s">
        <v>79</v>
      </c>
      <c r="C39" s="20">
        <f>C38</f>
        <v>345000</v>
      </c>
      <c r="D39" s="20">
        <f t="shared" ref="D39:N39" si="10">C39+D38</f>
        <v>540000</v>
      </c>
      <c r="E39" s="20">
        <f t="shared" si="10"/>
        <v>625000</v>
      </c>
      <c r="F39" s="20">
        <f t="shared" si="10"/>
        <v>70000</v>
      </c>
      <c r="G39" s="20">
        <f t="shared" si="10"/>
        <v>265000</v>
      </c>
      <c r="H39" s="20">
        <f t="shared" si="10"/>
        <v>500000</v>
      </c>
      <c r="I39" s="20">
        <f t="shared" si="10"/>
        <v>845000</v>
      </c>
      <c r="J39" s="20">
        <f t="shared" si="10"/>
        <v>1040000</v>
      </c>
      <c r="K39" s="20">
        <f t="shared" si="10"/>
        <v>1125000</v>
      </c>
      <c r="L39" s="20">
        <f t="shared" si="10"/>
        <v>570000</v>
      </c>
      <c r="M39" s="20">
        <f t="shared" si="10"/>
        <v>765000</v>
      </c>
      <c r="N39" s="20">
        <f t="shared" si="10"/>
        <v>958000</v>
      </c>
      <c r="O39" s="20">
        <f>N39</f>
        <v>958000</v>
      </c>
      <c r="P39" s="20"/>
    </row>
    <row r="40" spans="2:16" ht="22" customHeight="1" x14ac:dyDescent="0.2">
      <c r="B40" s="29" t="s">
        <v>80</v>
      </c>
      <c r="C40" s="20">
        <f t="shared" ref="C40:N40" si="11">C8-C37+C24</f>
        <v>345000</v>
      </c>
      <c r="D40" s="20">
        <f t="shared" si="11"/>
        <v>195000</v>
      </c>
      <c r="E40" s="20">
        <f t="shared" si="11"/>
        <v>85000</v>
      </c>
      <c r="F40" s="20">
        <f t="shared" si="11"/>
        <v>-555000</v>
      </c>
      <c r="G40" s="20">
        <f t="shared" si="11"/>
        <v>195000</v>
      </c>
      <c r="H40" s="20">
        <f t="shared" si="11"/>
        <v>235000</v>
      </c>
      <c r="I40" s="20">
        <f t="shared" si="11"/>
        <v>345000</v>
      </c>
      <c r="J40" s="20">
        <f t="shared" si="11"/>
        <v>195000</v>
      </c>
      <c r="K40" s="20">
        <f t="shared" si="11"/>
        <v>85000</v>
      </c>
      <c r="L40" s="20">
        <f t="shared" si="11"/>
        <v>-555000</v>
      </c>
      <c r="M40" s="20">
        <f t="shared" si="11"/>
        <v>195000</v>
      </c>
      <c r="N40" s="20">
        <f t="shared" si="11"/>
        <v>193000</v>
      </c>
      <c r="O40" s="20">
        <f>SUM(C40:N40)</f>
        <v>958000</v>
      </c>
      <c r="P40" s="20">
        <f>O40/12</f>
        <v>79833.333333333328</v>
      </c>
    </row>
    <row r="42" spans="2:16" ht="36" customHeight="1" x14ac:dyDescent="0.2">
      <c r="B42" s="49" t="s">
        <v>87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3">
    <mergeCell ref="B42:P42"/>
    <mergeCell ref="B3:P3"/>
    <mergeCell ref="B2:P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19"/>
  <sheetViews>
    <sheetView showGridLines="0" zoomScale="200" zoomScaleNormal="200" workbookViewId="0">
      <selection activeCell="F13" sqref="F13"/>
    </sheetView>
  </sheetViews>
  <sheetFormatPr baseColWidth="10" defaultColWidth="8.83203125" defaultRowHeight="15" x14ac:dyDescent="0.2"/>
  <cols>
    <col min="1" max="1" width="3" customWidth="1"/>
    <col min="2" max="2" width="18" customWidth="1"/>
    <col min="3" max="4" width="38" customWidth="1"/>
  </cols>
  <sheetData>
    <row r="2" spans="2:4" ht="32" customHeight="1" x14ac:dyDescent="0.2">
      <c r="B2" s="40" t="s">
        <v>88</v>
      </c>
      <c r="C2" s="41"/>
      <c r="D2" s="41"/>
    </row>
    <row r="3" spans="2:4" x14ac:dyDescent="0.2">
      <c r="B3" s="56" t="s">
        <v>89</v>
      </c>
      <c r="C3" s="41"/>
      <c r="D3" s="41"/>
    </row>
    <row r="5" spans="2:4" ht="16" x14ac:dyDescent="0.2">
      <c r="B5" s="47" t="s">
        <v>90</v>
      </c>
      <c r="C5" s="44"/>
      <c r="D5" s="44"/>
    </row>
    <row r="6" spans="2:4" ht="42" customHeight="1" x14ac:dyDescent="0.2">
      <c r="B6" s="30" t="s">
        <v>52</v>
      </c>
      <c r="C6" s="55" t="s">
        <v>91</v>
      </c>
      <c r="D6" s="44"/>
    </row>
    <row r="7" spans="2:4" ht="42" customHeight="1" x14ac:dyDescent="0.2">
      <c r="B7" s="30" t="s">
        <v>92</v>
      </c>
      <c r="C7" s="55" t="s">
        <v>93</v>
      </c>
      <c r="D7" s="44"/>
    </row>
    <row r="8" spans="2:4" ht="42" customHeight="1" x14ac:dyDescent="0.2">
      <c r="B8" s="30" t="s">
        <v>94</v>
      </c>
      <c r="C8" s="55" t="s">
        <v>95</v>
      </c>
      <c r="D8" s="44"/>
    </row>
    <row r="9" spans="2:4" ht="42" customHeight="1" x14ac:dyDescent="0.2">
      <c r="B9" s="30" t="s">
        <v>79</v>
      </c>
      <c r="C9" s="55" t="s">
        <v>96</v>
      </c>
      <c r="D9" s="44"/>
    </row>
    <row r="10" spans="2:4" ht="42" customHeight="1" x14ac:dyDescent="0.2">
      <c r="B10" s="30" t="s">
        <v>97</v>
      </c>
      <c r="C10" s="55" t="s">
        <v>98</v>
      </c>
      <c r="D10" s="44"/>
    </row>
    <row r="12" spans="2:4" ht="16" x14ac:dyDescent="0.2">
      <c r="B12" s="47" t="s">
        <v>99</v>
      </c>
      <c r="C12" s="44"/>
      <c r="D12" s="44"/>
    </row>
    <row r="13" spans="2:4" ht="55.5" customHeight="1" x14ac:dyDescent="0.2">
      <c r="B13" s="3" t="s">
        <v>100</v>
      </c>
      <c r="C13" s="4" t="s">
        <v>101</v>
      </c>
      <c r="D13" s="2" t="s">
        <v>102</v>
      </c>
    </row>
    <row r="14" spans="2:4" ht="63" customHeight="1" x14ac:dyDescent="0.2">
      <c r="B14" s="5" t="s">
        <v>103</v>
      </c>
      <c r="C14" s="6" t="s">
        <v>104</v>
      </c>
      <c r="D14" s="7" t="s">
        <v>105</v>
      </c>
    </row>
    <row r="15" spans="2:4" ht="52" customHeight="1" x14ac:dyDescent="0.2">
      <c r="B15" s="8" t="s">
        <v>106</v>
      </c>
      <c r="C15" s="9" t="s">
        <v>107</v>
      </c>
      <c r="D15" s="10" t="s">
        <v>108</v>
      </c>
    </row>
    <row r="17" spans="2:4" x14ac:dyDescent="0.2">
      <c r="B17" s="54"/>
      <c r="C17" s="44"/>
      <c r="D17" s="44"/>
    </row>
    <row r="19" spans="2:4" x14ac:dyDescent="0.2">
      <c r="B19" s="53"/>
      <c r="C19" s="44"/>
      <c r="D19" s="44"/>
    </row>
  </sheetData>
  <mergeCells count="11">
    <mergeCell ref="B19:D19"/>
    <mergeCell ref="B17:D17"/>
    <mergeCell ref="C9:D9"/>
    <mergeCell ref="B12:D12"/>
    <mergeCell ref="B2:D2"/>
    <mergeCell ref="B3:D3"/>
    <mergeCell ref="B5:D5"/>
    <mergeCell ref="C6:D6"/>
    <mergeCell ref="C7:D7"/>
    <mergeCell ref="C10:D10"/>
    <mergeCell ref="C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DATOS DE MI FINCA</vt:lpstr>
      <vt:lpstr>INSTRUCCIONES</vt:lpstr>
      <vt:lpstr>FLUJO DE CAJA</vt:lpstr>
      <vt:lpstr>EJEMPLO DON CARLOS</vt:lpstr>
      <vt:lpstr>INTERPRETACION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Jasiel Miranda</cp:lastModifiedBy>
  <cp:revision/>
  <dcterms:created xsi:type="dcterms:W3CDTF">2026-06-24T02:21:55Z</dcterms:created>
  <dcterms:modified xsi:type="dcterms:W3CDTF">2026-07-15T01:38:53Z</dcterms:modified>
  <cp:category/>
  <cp:contentStatus/>
</cp:coreProperties>
</file>